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6"/>
  </bookViews>
  <sheets>
    <sheet name="Cover" sheetId="1" r:id="rId1"/>
    <sheet name="PL" sheetId="2" r:id="rId2"/>
    <sheet name="BS" sheetId="3" r:id="rId3"/>
    <sheet name="Equity" sheetId="4" r:id="rId4"/>
    <sheet name="Cash Flow" sheetId="5" r:id="rId5"/>
    <sheet name="Notes-A" sheetId="6" r:id="rId6"/>
    <sheet name="Notes-B" sheetId="7" r:id="rId7"/>
  </sheets>
  <externalReferences>
    <externalReference r:id="rId10"/>
  </externalReferences>
  <definedNames>
    <definedName name="_xlnm.Print_Area" localSheetId="2">'BS'!$A$1:$G$58</definedName>
    <definedName name="_xlnm.Print_Area" localSheetId="3">'Equity'!$A$1:$G$60</definedName>
    <definedName name="_xlnm.Print_Area" localSheetId="5">'Notes-A'!$A$1:$E$119</definedName>
    <definedName name="_xlnm.Print_Area" localSheetId="6">'Notes-B'!$A$1:$G$170</definedName>
  </definedNames>
  <calcPr fullCalcOnLoad="1"/>
</workbook>
</file>

<file path=xl/comments3.xml><?xml version="1.0" encoding="utf-8"?>
<comments xmlns="http://schemas.openxmlformats.org/spreadsheetml/2006/main">
  <authors>
    <author>Kementerian Pendidikan</author>
  </authors>
  <commentList>
    <comment ref="G26" authorId="0">
      <text>
        <r>
          <rPr>
            <b/>
            <sz val="8"/>
            <rFont val="Tahoma"/>
            <family val="0"/>
          </rPr>
          <t xml:space="preserve">EO:
Transfer adv fr Mindef fr OC to TC
</t>
        </r>
        <r>
          <rPr>
            <sz val="8"/>
            <rFont val="Tahoma"/>
            <family val="0"/>
          </rPr>
          <t xml:space="preserve">
</t>
        </r>
      </text>
    </comment>
  </commentList>
</comments>
</file>

<file path=xl/sharedStrings.xml><?xml version="1.0" encoding="utf-8"?>
<sst xmlns="http://schemas.openxmlformats.org/spreadsheetml/2006/main" count="270" uniqueCount="198">
  <si>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</si>
  <si>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</si>
  <si>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</si>
  <si>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</si>
  <si>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</si>
  <si>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</si>
  <si>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</si>
  <si>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</si>
  <si>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</si>
  <si>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</si>
  <si>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</si>
  <si>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</si>
  <si>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</si>
  <si>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</si>
  <si>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</si>
  <si>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</si>
  <si>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</si>
  <si>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</si>
  <si>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</si>
  <si>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</si>
  <si>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</si>
  <si>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</si>
  <si>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</si>
  <si>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</si>
  <si>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</si>
  <si>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</si>
  <si>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</si>
  <si>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</si>
  <si>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</si>
  <si>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</si>
  <si>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</si>
  <si>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</si>
  <si>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</si>
  <si>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</si>
  <si>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</si>
  <si>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</si>
  <si>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</si>
  <si>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</si>
  <si>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</si>
  <si>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</si>
  <si>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</si>
  <si>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</si>
  <si>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</si>
  <si>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</si>
  <si>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</si>
  <si>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</si>
  <si>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</si>
  <si>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</si>
  <si>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</si>
  <si>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Income tax expense</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</si>
  <si>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</si>
  <si>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</si>
  <si>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</si>
  <si>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</si>
  <si>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</si>
  <si>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</si>
  <si>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</si>
  <si>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</si>
  <si>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</si>
  <si>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</si>
  <si>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</si>
  <si>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</si>
  <si>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</si>
  <si>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</si>
  <si>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</si>
  <si>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Reserve on consolidation</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</si>
  <si>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</si>
  <si>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</si>
  <si>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</si>
  <si>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</si>
  <si>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</si>
  <si>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</si>
  <si>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</si>
  <si>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</si>
  <si>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</si>
  <si>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</si>
  <si>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</si>
  <si>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</si>
  <si>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</si>
  <si>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</si>
  <si>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</si>
  <si>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</si>
  <si>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</si>
  <si>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</si>
  <si>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</si>
  <si>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</si>
  <si>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</si>
  <si>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</si>
  <si>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</si>
  <si>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</si>
  <si>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</si>
  <si>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</si>
  <si>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</si>
  <si>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</si>
  <si>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</si>
  <si>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</si>
  <si>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14</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</si>
  <si>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</si>
  <si>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</si>
  <si>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</si>
  <si>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</si>
  <si>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</si>
  <si>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</si>
  <si>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</si>
  <si>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</si>
  <si>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</si>
  <si>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</si>
  <si>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</si>
  <si>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</si>
  <si>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</si>
  <si>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</si>
  <si>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</si>
  <si>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</si>
  <si>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Bankers' acceptances and trust receipts</t>
  </si>
  <si>
    <t>Short term</t>
  </si>
  <si>
    <t>Long term</t>
  </si>
  <si>
    <t xml:space="preserve">Earnings per share (sen) </t>
  </si>
  <si>
    <t>METRONIC GLOBAL BERHAD</t>
  </si>
  <si>
    <t>(Company No.:  632068-V)</t>
  </si>
  <si>
    <t>(Incorporated in Malaysia under the Companies Act, 1965)</t>
  </si>
  <si>
    <t>Capital</t>
  </si>
  <si>
    <t>INTERIM FINANCIAL STATEMENTS</t>
  </si>
  <si>
    <t>(Accumulated Loss)/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</si>
  <si>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</si>
  <si>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</si>
  <si>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</si>
  <si>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</si>
  <si>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</si>
  <si>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</si>
  <si>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</si>
  <si>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</si>
  <si>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</si>
  <si>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</si>
  <si>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</si>
  <si>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</si>
  <si>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</si>
  <si>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</si>
  <si>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</si>
  <si>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</si>
  <si>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</si>
  <si>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</si>
  <si>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</si>
  <si>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</si>
  <si>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</si>
  <si>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</si>
  <si>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</si>
  <si>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</si>
  <si>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</si>
  <si>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</si>
  <si>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</si>
  <si>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</si>
  <si>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 xml:space="preserve">The total Group's borrowings, all of which were secured and were denominated in Ringgit Malaysia as at </t>
  </si>
  <si>
    <t>Authorisation for issue</t>
  </si>
  <si>
    <t>Balance</t>
  </si>
  <si>
    <t>18.03.2004</t>
  </si>
  <si>
    <t>Cumulative quarter</t>
  </si>
  <si>
    <t>30.6.2004</t>
  </si>
  <si>
    <t>31.12.2004</t>
  </si>
  <si>
    <t xml:space="preserve">Sdn Bhd ("MHP"), a common director related company </t>
  </si>
  <si>
    <t>Share premium</t>
  </si>
  <si>
    <t>31 MARCH 2005</t>
  </si>
  <si>
    <t>31.03.2005</t>
  </si>
  <si>
    <t>AS AT 31 MARCH 2005</t>
  </si>
  <si>
    <t>FOR THE FIRST QUARTER ENDED 31 MARCH 2005</t>
  </si>
  <si>
    <t>Qualification of audit report of the preceding annual financial statements</t>
  </si>
  <si>
    <t>18.03.2004 To</t>
  </si>
  <si>
    <t>As at 1 January 2005</t>
  </si>
  <si>
    <t>Material subsequent events</t>
  </si>
  <si>
    <t>Significant related party transactions of the Group for the quarter ended 31 March 2005 are as follows:</t>
  </si>
  <si>
    <t>31 March 2005 were as follows:-</t>
  </si>
  <si>
    <t xml:space="preserve">    </t>
  </si>
  <si>
    <t>-31.03.2004</t>
  </si>
  <si>
    <t>Short term deposits</t>
  </si>
  <si>
    <t>As at 1 January 2004</t>
  </si>
  <si>
    <t>Issued during the period</t>
  </si>
  <si>
    <t>Net profit for the period</t>
  </si>
  <si>
    <t>As at 31 March 2004</t>
  </si>
  <si>
    <t>Other investments</t>
  </si>
  <si>
    <t>Bank overdrafts (included within short term borrowings)</t>
  </si>
  <si>
    <t>Approved but not contracted for</t>
  </si>
  <si>
    <t>- Research and development for products developments</t>
  </si>
  <si>
    <t>- Investment in unquoted shares, outside Malaysia</t>
  </si>
  <si>
    <t>15.</t>
  </si>
  <si>
    <t xml:space="preserve">Individual quarter </t>
  </si>
  <si>
    <t>(Audited)</t>
  </si>
  <si>
    <t xml:space="preserve">Retained profits </t>
  </si>
  <si>
    <t>As at 31 March 2005</t>
  </si>
  <si>
    <t>(b) Investments in quoted securities as at 31 March 2005 are as follows:</t>
  </si>
  <si>
    <t>At cost</t>
  </si>
  <si>
    <t>At carrying value</t>
  </si>
  <si>
    <t>At market value</t>
  </si>
  <si>
    <t>Significant related party transactions (Cont'd)</t>
  </si>
  <si>
    <t>(a) Total purchases and disposals of quoted securities for the current quarter are as follows:</t>
  </si>
  <si>
    <t>Purchase consideration</t>
  </si>
  <si>
    <t xml:space="preserve">Sale proceeds </t>
  </si>
  <si>
    <t xml:space="preserve">Gain on disposal </t>
  </si>
  <si>
    <t>(a)</t>
  </si>
  <si>
    <t>(b)</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</si>
</sst>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 #,##0_);_(* \(#,##0\);_(* &quot;-&quot;_);_(@_)"/>
    <numFmt numFmtId="176" formatCode="_(&quot;RM&quot;* #,##0.00_);_(&quot;RM&quot;* \(#,##0.00\);_(&quot;RM&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s>
  <fonts count="18">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sz val="8"/>
      <name val="Tahoma"/>
      <family val="0"/>
    </font>
    <font>
      <b/>
      <sz val="8"/>
      <name val="Tahoma"/>
      <family val="0"/>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21"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Border="1" applyAlignment="1" quotePrefix="1">
      <alignment/>
    </xf>
    <xf numFmtId="177"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0" fontId="0" fillId="0" borderId="0" xfId="0" applyFont="1" applyBorder="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177" fontId="0" fillId="0" borderId="0" xfId="15" applyFont="1" applyBorder="1" applyAlignment="1">
      <alignment/>
    </xf>
    <xf numFmtId="177" fontId="0" fillId="0" borderId="0" xfId="15" applyFont="1" applyAlignment="1">
      <alignment horizontal="center"/>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3" fillId="0" borderId="0" xfId="0" applyFont="1" applyBorder="1" applyAlignment="1">
      <alignment horizontal="left"/>
    </xf>
    <xf numFmtId="0" fontId="14" fillId="0" borderId="0" xfId="0" applyFont="1" applyFill="1" applyBorder="1" applyAlignment="1">
      <alignment/>
    </xf>
    <xf numFmtId="185" fontId="14" fillId="0" borderId="0" xfId="15" applyNumberFormat="1" applyFont="1" applyFill="1" applyAlignment="1">
      <alignment/>
    </xf>
    <xf numFmtId="185" fontId="14" fillId="0" borderId="0" xfId="15" applyNumberFormat="1" applyFont="1" applyFill="1" applyAlignment="1">
      <alignment horizontal="center"/>
    </xf>
    <xf numFmtId="185" fontId="14" fillId="0" borderId="0" xfId="15" applyNumberFormat="1" applyFont="1" applyAlignment="1">
      <alignment/>
    </xf>
    <xf numFmtId="185" fontId="14" fillId="0" borderId="0" xfId="15" applyNumberFormat="1" applyFont="1" applyAlignment="1">
      <alignment/>
    </xf>
    <xf numFmtId="0" fontId="14" fillId="0" borderId="0" xfId="0"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185" fontId="3" fillId="0" borderId="0" xfId="15" applyNumberFormat="1" applyFont="1" applyAlignment="1">
      <alignment/>
    </xf>
    <xf numFmtId="177" fontId="0" fillId="0" borderId="0" xfId="15" applyNumberFormat="1" applyFont="1" applyAlignment="1">
      <alignment horizontal="center"/>
    </xf>
    <xf numFmtId="0" fontId="12" fillId="0" borderId="0" xfId="0" applyFont="1" applyAlignment="1">
      <alignment/>
    </xf>
    <xf numFmtId="177"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19050</xdr:rowOff>
    </xdr:from>
    <xdr:to>
      <xdr:col>7</xdr:col>
      <xdr:colOff>828675</xdr:colOff>
      <xdr:row>64</xdr:row>
      <xdr:rowOff>76200</xdr:rowOff>
    </xdr:to>
    <xdr:sp>
      <xdr:nvSpPr>
        <xdr:cNvPr id="1" name="TextBox 2"/>
        <xdr:cNvSpPr txBox="1">
          <a:spLocks noChangeArrowheads="1"/>
        </xdr:cNvSpPr>
      </xdr:nvSpPr>
      <xdr:spPr>
        <a:xfrm>
          <a:off x="0" y="9591675"/>
          <a:ext cx="67532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annual financial statements for the period ended </a:t>
          </a:r>
          <a:r>
            <a:rPr lang="en-US" cap="none" sz="1000" b="0" i="0" u="none" baseline="0">
              <a:latin typeface="Arial"/>
              <a:ea typeface="Arial"/>
              <a:cs typeface="Arial"/>
            </a:rPr>
            <a:t>31 December 2004</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7</xdr:col>
      <xdr:colOff>0</xdr:colOff>
      <xdr:row>57</xdr:row>
      <xdr:rowOff>57150</xdr:rowOff>
    </xdr:to>
    <xdr:sp>
      <xdr:nvSpPr>
        <xdr:cNvPr id="1" name="TextBox 1"/>
        <xdr:cNvSpPr txBox="1">
          <a:spLocks noChangeArrowheads="1"/>
        </xdr:cNvSpPr>
      </xdr:nvSpPr>
      <xdr:spPr>
        <a:xfrm>
          <a:off x="0" y="8296275"/>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2004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9525</xdr:rowOff>
    </xdr:from>
    <xdr:to>
      <xdr:col>7</xdr:col>
      <xdr:colOff>0</xdr:colOff>
      <xdr:row>58</xdr:row>
      <xdr:rowOff>19050</xdr:rowOff>
    </xdr:to>
    <xdr:sp>
      <xdr:nvSpPr>
        <xdr:cNvPr id="1" name="TextBox 1"/>
        <xdr:cNvSpPr txBox="1">
          <a:spLocks noChangeArrowheads="1"/>
        </xdr:cNvSpPr>
      </xdr:nvSpPr>
      <xdr:spPr>
        <a:xfrm>
          <a:off x="0" y="8953500"/>
          <a:ext cx="644842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period ended 31 December 2004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8</xdr:col>
      <xdr:colOff>876300</xdr:colOff>
      <xdr:row>57</xdr:row>
      <xdr:rowOff>9525</xdr:rowOff>
    </xdr:to>
    <xdr:sp>
      <xdr:nvSpPr>
        <xdr:cNvPr id="1" name="TextBox 2"/>
        <xdr:cNvSpPr txBox="1">
          <a:spLocks noChangeArrowheads="1"/>
        </xdr:cNvSpPr>
      </xdr:nvSpPr>
      <xdr:spPr>
        <a:xfrm>
          <a:off x="0" y="8782050"/>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period ended 31 December 2004 and the accompanying explanatory notes attached to the interim financial statements.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1076325</xdr:colOff>
      <xdr:row>15</xdr:row>
      <xdr:rowOff>57150</xdr:rowOff>
    </xdr:to>
    <xdr:sp>
      <xdr:nvSpPr>
        <xdr:cNvPr id="1" name="TextBox 1"/>
        <xdr:cNvSpPr txBox="1">
          <a:spLocks noChangeArrowheads="1"/>
        </xdr:cNvSpPr>
      </xdr:nvSpPr>
      <xdr:spPr>
        <a:xfrm>
          <a:off x="285750" y="1447800"/>
          <a:ext cx="59721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period ended 31 December 2004.</a:t>
          </a:r>
        </a:p>
      </xdr:txBody>
    </xdr:sp>
    <xdr:clientData/>
  </xdr:twoCellAnchor>
  <xdr:twoCellAnchor>
    <xdr:from>
      <xdr:col>1</xdr:col>
      <xdr:colOff>0</xdr:colOff>
      <xdr:row>18</xdr:row>
      <xdr:rowOff>9525</xdr:rowOff>
    </xdr:from>
    <xdr:to>
      <xdr:col>4</xdr:col>
      <xdr:colOff>1085850</xdr:colOff>
      <xdr:row>20</xdr:row>
      <xdr:rowOff>57150</xdr:rowOff>
    </xdr:to>
    <xdr:sp>
      <xdr:nvSpPr>
        <xdr:cNvPr id="2" name="TextBox 2"/>
        <xdr:cNvSpPr txBox="1">
          <a:spLocks noChangeArrowheads="1"/>
        </xdr:cNvSpPr>
      </xdr:nvSpPr>
      <xdr:spPr>
        <a:xfrm>
          <a:off x="276225" y="2924175"/>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period ended 31 December 2004 was not subject to any qualification.</a:t>
          </a:r>
        </a:p>
      </xdr:txBody>
    </xdr:sp>
    <xdr:clientData/>
  </xdr:twoCellAnchor>
  <xdr:twoCellAnchor>
    <xdr:from>
      <xdr:col>1</xdr:col>
      <xdr:colOff>0</xdr:colOff>
      <xdr:row>23</xdr:row>
      <xdr:rowOff>9525</xdr:rowOff>
    </xdr:from>
    <xdr:to>
      <xdr:col>4</xdr:col>
      <xdr:colOff>1085850</xdr:colOff>
      <xdr:row>25</xdr:row>
      <xdr:rowOff>57150</xdr:rowOff>
    </xdr:to>
    <xdr:sp>
      <xdr:nvSpPr>
        <xdr:cNvPr id="3" name="TextBox 3"/>
        <xdr:cNvSpPr txBox="1">
          <a:spLocks noChangeArrowheads="1"/>
        </xdr:cNvSpPr>
      </xdr:nvSpPr>
      <xdr:spPr>
        <a:xfrm>
          <a:off x="276225" y="3733800"/>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1076325</xdr:colOff>
      <xdr:row>30</xdr:row>
      <xdr:rowOff>28575</xdr:rowOff>
    </xdr:to>
    <xdr:sp>
      <xdr:nvSpPr>
        <xdr:cNvPr id="4" name="TextBox 4"/>
        <xdr:cNvSpPr txBox="1">
          <a:spLocks noChangeArrowheads="1"/>
        </xdr:cNvSpPr>
      </xdr:nvSpPr>
      <xdr:spPr>
        <a:xfrm>
          <a:off x="276225" y="4543425"/>
          <a:ext cx="59817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1076325</xdr:colOff>
      <xdr:row>35</xdr:row>
      <xdr:rowOff>0</xdr:rowOff>
    </xdr:to>
    <xdr:sp>
      <xdr:nvSpPr>
        <xdr:cNvPr id="5" name="TextBox 5"/>
        <xdr:cNvSpPr txBox="1">
          <a:spLocks noChangeArrowheads="1"/>
        </xdr:cNvSpPr>
      </xdr:nvSpPr>
      <xdr:spPr>
        <a:xfrm>
          <a:off x="276225" y="5381625"/>
          <a:ext cx="59817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42</xdr:row>
      <xdr:rowOff>0</xdr:rowOff>
    </xdr:from>
    <xdr:to>
      <xdr:col>4</xdr:col>
      <xdr:colOff>1076325</xdr:colOff>
      <xdr:row>49</xdr:row>
      <xdr:rowOff>114300</xdr:rowOff>
    </xdr:to>
    <xdr:sp>
      <xdr:nvSpPr>
        <xdr:cNvPr id="6" name="TextBox 7"/>
        <xdr:cNvSpPr txBox="1">
          <a:spLocks noChangeArrowheads="1"/>
        </xdr:cNvSpPr>
      </xdr:nvSpPr>
      <xdr:spPr>
        <a:xfrm>
          <a:off x="285750" y="6848475"/>
          <a:ext cx="5972175" cy="1247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have proposed a final dividend of 3% less 28%  tax, amounting to RM612,447.19 in respect of the financial year ended 31 December 2004, subject to shareholders' approval at the forthcoming Annual General Meeting. The financial statements for the period ended 31 December 2004 do not reflect this proposed dividend. Such dividend, if approved by the shareholders, will be paid by the Company on 29 July 2005 to all holders of ordinary shares where names appeared in the Record of Depositors at the close of business on 30 June 2005 and accounted for in equity as appropriation of retained profits in the financial year ending 31 December 2005.</a:t>
          </a:r>
        </a:p>
      </xdr:txBody>
    </xdr:sp>
    <xdr:clientData/>
  </xdr:twoCellAnchor>
  <xdr:twoCellAnchor>
    <xdr:from>
      <xdr:col>1</xdr:col>
      <xdr:colOff>0</xdr:colOff>
      <xdr:row>57</xdr:row>
      <xdr:rowOff>19050</xdr:rowOff>
    </xdr:from>
    <xdr:to>
      <xdr:col>4</xdr:col>
      <xdr:colOff>1085850</xdr:colOff>
      <xdr:row>59</xdr:row>
      <xdr:rowOff>57150</xdr:rowOff>
    </xdr:to>
    <xdr:sp>
      <xdr:nvSpPr>
        <xdr:cNvPr id="7" name="TextBox 9"/>
        <xdr:cNvSpPr txBox="1">
          <a:spLocks noChangeArrowheads="1"/>
        </xdr:cNvSpPr>
      </xdr:nvSpPr>
      <xdr:spPr>
        <a:xfrm>
          <a:off x="276225" y="9296400"/>
          <a:ext cx="59912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62</xdr:row>
      <xdr:rowOff>19050</xdr:rowOff>
    </xdr:from>
    <xdr:to>
      <xdr:col>4</xdr:col>
      <xdr:colOff>1076325</xdr:colOff>
      <xdr:row>63</xdr:row>
      <xdr:rowOff>76200</xdr:rowOff>
    </xdr:to>
    <xdr:sp>
      <xdr:nvSpPr>
        <xdr:cNvPr id="8" name="TextBox 10"/>
        <xdr:cNvSpPr txBox="1">
          <a:spLocks noChangeArrowheads="1"/>
        </xdr:cNvSpPr>
      </xdr:nvSpPr>
      <xdr:spPr>
        <a:xfrm>
          <a:off x="276225" y="10106025"/>
          <a:ext cx="59817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a:t>
          </a:r>
        </a:p>
      </xdr:txBody>
    </xdr:sp>
    <xdr:clientData/>
  </xdr:twoCellAnchor>
  <xdr:twoCellAnchor>
    <xdr:from>
      <xdr:col>1</xdr:col>
      <xdr:colOff>19050</xdr:colOff>
      <xdr:row>73</xdr:row>
      <xdr:rowOff>0</xdr:rowOff>
    </xdr:from>
    <xdr:to>
      <xdr:col>4</xdr:col>
      <xdr:colOff>1076325</xdr:colOff>
      <xdr:row>75</xdr:row>
      <xdr:rowOff>47625</xdr:rowOff>
    </xdr:to>
    <xdr:sp>
      <xdr:nvSpPr>
        <xdr:cNvPr id="9" name="TextBox 12"/>
        <xdr:cNvSpPr txBox="1">
          <a:spLocks noChangeArrowheads="1"/>
        </xdr:cNvSpPr>
      </xdr:nvSpPr>
      <xdr:spPr>
        <a:xfrm>
          <a:off x="295275" y="11868150"/>
          <a:ext cx="59626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annual balance sheet as at 31 December 2004.</a:t>
          </a:r>
        </a:p>
      </xdr:txBody>
    </xdr:sp>
    <xdr:clientData/>
  </xdr:twoCellAnchor>
  <xdr:twoCellAnchor>
    <xdr:from>
      <xdr:col>1</xdr:col>
      <xdr:colOff>9525</xdr:colOff>
      <xdr:row>78</xdr:row>
      <xdr:rowOff>19050</xdr:rowOff>
    </xdr:from>
    <xdr:to>
      <xdr:col>4</xdr:col>
      <xdr:colOff>1085850</xdr:colOff>
      <xdr:row>80</xdr:row>
      <xdr:rowOff>76200</xdr:rowOff>
    </xdr:to>
    <xdr:sp>
      <xdr:nvSpPr>
        <xdr:cNvPr id="10" name="TextBox 13"/>
        <xdr:cNvSpPr txBox="1">
          <a:spLocks noChangeArrowheads="1"/>
        </xdr:cNvSpPr>
      </xdr:nvSpPr>
      <xdr:spPr>
        <a:xfrm>
          <a:off x="285750" y="12696825"/>
          <a:ext cx="598170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March 2005
 is as follows:-
</a:t>
          </a:r>
        </a:p>
      </xdr:txBody>
    </xdr:sp>
    <xdr:clientData/>
  </xdr:twoCellAnchor>
  <xdr:twoCellAnchor>
    <xdr:from>
      <xdr:col>0</xdr:col>
      <xdr:colOff>19050</xdr:colOff>
      <xdr:row>4</xdr:row>
      <xdr:rowOff>19050</xdr:rowOff>
    </xdr:from>
    <xdr:to>
      <xdr:col>4</xdr:col>
      <xdr:colOff>1076325</xdr:colOff>
      <xdr:row>6</xdr:row>
      <xdr:rowOff>57150</xdr:rowOff>
    </xdr:to>
    <xdr:sp>
      <xdr:nvSpPr>
        <xdr:cNvPr id="11" name="TextBox 15"/>
        <xdr:cNvSpPr txBox="1">
          <a:spLocks noChangeArrowheads="1"/>
        </xdr:cNvSpPr>
      </xdr:nvSpPr>
      <xdr:spPr>
        <a:xfrm>
          <a:off x="19050" y="666750"/>
          <a:ext cx="623887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FIRST QUARTER ENDED 
31 MARCH 2005 PURSUANT TO MASB 26</a:t>
          </a:r>
        </a:p>
      </xdr:txBody>
    </xdr:sp>
    <xdr:clientData/>
  </xdr:twoCellAnchor>
  <xdr:twoCellAnchor>
    <xdr:from>
      <xdr:col>1</xdr:col>
      <xdr:colOff>0</xdr:colOff>
      <xdr:row>115</xdr:row>
      <xdr:rowOff>0</xdr:rowOff>
    </xdr:from>
    <xdr:to>
      <xdr:col>4</xdr:col>
      <xdr:colOff>1085850</xdr:colOff>
      <xdr:row>119</xdr:row>
      <xdr:rowOff>0</xdr:rowOff>
    </xdr:to>
    <xdr:sp>
      <xdr:nvSpPr>
        <xdr:cNvPr id="12" name="TextBox 16"/>
        <xdr:cNvSpPr txBox="1">
          <a:spLocks noChangeArrowheads="1"/>
        </xdr:cNvSpPr>
      </xdr:nvSpPr>
      <xdr:spPr>
        <a:xfrm>
          <a:off x="276225" y="18669000"/>
          <a:ext cx="59912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1076325</xdr:colOff>
      <xdr:row>39</xdr:row>
      <xdr:rowOff>9525</xdr:rowOff>
    </xdr:to>
    <xdr:sp>
      <xdr:nvSpPr>
        <xdr:cNvPr id="13" name="TextBox 17"/>
        <xdr:cNvSpPr txBox="1">
          <a:spLocks noChangeArrowheads="1"/>
        </xdr:cNvSpPr>
      </xdr:nvSpPr>
      <xdr:spPr>
        <a:xfrm>
          <a:off x="285750" y="6038850"/>
          <a:ext cx="5972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119</xdr:row>
      <xdr:rowOff>0</xdr:rowOff>
    </xdr:from>
    <xdr:to>
      <xdr:col>4</xdr:col>
      <xdr:colOff>1104900</xdr:colOff>
      <xdr:row>119</xdr:row>
      <xdr:rowOff>0</xdr:rowOff>
    </xdr:to>
    <xdr:sp>
      <xdr:nvSpPr>
        <xdr:cNvPr id="14" name="TextBox 21"/>
        <xdr:cNvSpPr txBox="1">
          <a:spLocks noChangeArrowheads="1"/>
        </xdr:cNvSpPr>
      </xdr:nvSpPr>
      <xdr:spPr>
        <a:xfrm>
          <a:off x="276225" y="19316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19050</xdr:colOff>
      <xdr:row>66</xdr:row>
      <xdr:rowOff>0</xdr:rowOff>
    </xdr:from>
    <xdr:to>
      <xdr:col>4</xdr:col>
      <xdr:colOff>1076325</xdr:colOff>
      <xdr:row>70</xdr:row>
      <xdr:rowOff>85725</xdr:rowOff>
    </xdr:to>
    <xdr:sp>
      <xdr:nvSpPr>
        <xdr:cNvPr id="15" name="TextBox 24"/>
        <xdr:cNvSpPr txBox="1">
          <a:spLocks noChangeArrowheads="1"/>
        </xdr:cNvSpPr>
      </xdr:nvSpPr>
      <xdr:spPr>
        <a:xfrm>
          <a:off x="295275" y="10734675"/>
          <a:ext cx="5962650"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quarter under review except that the Company, on 15 January 2005, incorporated a wholly owned foreign subsidiary, Metronic Microsystem (Beijing) Company Limited in the People's Republic of China via a subscription of 1,250,000 shares of USD1.00 each for a cash consideration of USD1,250,000.</a:t>
          </a:r>
        </a:p>
      </xdr:txBody>
    </xdr:sp>
    <xdr:clientData/>
  </xdr:twoCellAnchor>
  <xdr:twoCellAnchor>
    <xdr:from>
      <xdr:col>1</xdr:col>
      <xdr:colOff>9525</xdr:colOff>
      <xdr:row>52</xdr:row>
      <xdr:rowOff>0</xdr:rowOff>
    </xdr:from>
    <xdr:to>
      <xdr:col>4</xdr:col>
      <xdr:colOff>1076325</xdr:colOff>
      <xdr:row>54</xdr:row>
      <xdr:rowOff>85725</xdr:rowOff>
    </xdr:to>
    <xdr:sp>
      <xdr:nvSpPr>
        <xdr:cNvPr id="16" name="TextBox 30"/>
        <xdr:cNvSpPr txBox="1">
          <a:spLocks noChangeArrowheads="1"/>
        </xdr:cNvSpPr>
      </xdr:nvSpPr>
      <xdr:spPr>
        <a:xfrm>
          <a:off x="285750" y="8467725"/>
          <a:ext cx="59721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the Group operates principally within one business and one geographical segment, segmental information is not presented.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6</xdr:col>
      <xdr:colOff>1085850</xdr:colOff>
      <xdr:row>6</xdr:row>
      <xdr:rowOff>66675</xdr:rowOff>
    </xdr:to>
    <xdr:sp>
      <xdr:nvSpPr>
        <xdr:cNvPr id="1" name="TextBox 1"/>
        <xdr:cNvSpPr txBox="1">
          <a:spLocks noChangeArrowheads="1"/>
        </xdr:cNvSpPr>
      </xdr:nvSpPr>
      <xdr:spPr>
        <a:xfrm>
          <a:off x="0" y="657225"/>
          <a:ext cx="645795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152400</xdr:rowOff>
    </xdr:from>
    <xdr:to>
      <xdr:col>6</xdr:col>
      <xdr:colOff>1076325</xdr:colOff>
      <xdr:row>18</xdr:row>
      <xdr:rowOff>47625</xdr:rowOff>
    </xdr:to>
    <xdr:sp>
      <xdr:nvSpPr>
        <xdr:cNvPr id="2" name="TextBox 2"/>
        <xdr:cNvSpPr txBox="1">
          <a:spLocks noChangeArrowheads="1"/>
        </xdr:cNvSpPr>
      </xdr:nvSpPr>
      <xdr:spPr>
        <a:xfrm>
          <a:off x="285750" y="1447800"/>
          <a:ext cx="6162675" cy="1514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of RM21,006,539 for the current quarter under review is RM14,199,962 lower than the corresponding figure of RM35,206,501 (on proforma basis) for the previous financial year. 
The Group's profit before tax for the current quarter under review is RM3,098,958, which is RM1,117,768 higher than the corresponding figure of RM1,981,190 (on proforma basis) for the previous financial year. 
The lower revenue and higher profit before tax reported during the current quarter under review as compared to the previous year corresponding quarter was mainly due to improvements in gross profit margin and operating profit.
</a:t>
          </a:r>
        </a:p>
      </xdr:txBody>
    </xdr:sp>
    <xdr:clientData/>
  </xdr:twoCellAnchor>
  <xdr:twoCellAnchor>
    <xdr:from>
      <xdr:col>1</xdr:col>
      <xdr:colOff>9525</xdr:colOff>
      <xdr:row>30</xdr:row>
      <xdr:rowOff>9525</xdr:rowOff>
    </xdr:from>
    <xdr:to>
      <xdr:col>6</xdr:col>
      <xdr:colOff>1076325</xdr:colOff>
      <xdr:row>33</xdr:row>
      <xdr:rowOff>76200</xdr:rowOff>
    </xdr:to>
    <xdr:sp>
      <xdr:nvSpPr>
        <xdr:cNvPr id="3" name="TextBox 4"/>
        <xdr:cNvSpPr txBox="1">
          <a:spLocks noChangeArrowheads="1"/>
        </xdr:cNvSpPr>
      </xdr:nvSpPr>
      <xdr:spPr>
        <a:xfrm>
          <a:off x="285750" y="4867275"/>
          <a:ext cx="61626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believe that the Group should be able to maintain its performance in accordance to expectations for the remaining quarters of the financial year ending 31 December 2005.</a:t>
          </a:r>
        </a:p>
      </xdr:txBody>
    </xdr:sp>
    <xdr:clientData/>
  </xdr:twoCellAnchor>
  <xdr:twoCellAnchor>
    <xdr:from>
      <xdr:col>1</xdr:col>
      <xdr:colOff>9525</xdr:colOff>
      <xdr:row>51</xdr:row>
      <xdr:rowOff>9525</xdr:rowOff>
    </xdr:from>
    <xdr:to>
      <xdr:col>6</xdr:col>
      <xdr:colOff>1076325</xdr:colOff>
      <xdr:row>52</xdr:row>
      <xdr:rowOff>104775</xdr:rowOff>
    </xdr:to>
    <xdr:sp>
      <xdr:nvSpPr>
        <xdr:cNvPr id="4" name="TextBox 7"/>
        <xdr:cNvSpPr txBox="1">
          <a:spLocks noChangeArrowheads="1"/>
        </xdr:cNvSpPr>
      </xdr:nvSpPr>
      <xdr:spPr>
        <a:xfrm>
          <a:off x="285750" y="8286750"/>
          <a:ext cx="6162675"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0</xdr:colOff>
      <xdr:row>78</xdr:row>
      <xdr:rowOff>0</xdr:rowOff>
    </xdr:from>
    <xdr:to>
      <xdr:col>6</xdr:col>
      <xdr:colOff>1066800</xdr:colOff>
      <xdr:row>92</xdr:row>
      <xdr:rowOff>76200</xdr:rowOff>
    </xdr:to>
    <xdr:sp>
      <xdr:nvSpPr>
        <xdr:cNvPr id="5" name="TextBox 9"/>
        <xdr:cNvSpPr txBox="1">
          <a:spLocks noChangeArrowheads="1"/>
        </xdr:cNvSpPr>
      </xdr:nvSpPr>
      <xdr:spPr>
        <a:xfrm>
          <a:off x="276225" y="12668250"/>
          <a:ext cx="6162675" cy="2343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subsidiary</a:t>
          </a:r>
          <a:r>
            <a:rPr lang="en-US" cap="none" sz="1000" b="0" i="0" u="none" baseline="0">
              <a:latin typeface="Arial"/>
              <a:ea typeface="Arial"/>
              <a:cs typeface="Arial"/>
            </a:rPr>
            <a:t>
Pursuant to the Memorandum of Understanding dated 7 March 2003 and the disclosure in the Prospectus of Metronic Global Berhad ("MGB"), Metronic Engineering Sdn Bhd ("MESB"), a wholly-owned subsidiary of MGB, had, on 13 July 2004, entered into a conditional Acquisition of Shares and Shareholders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As at the date of this report, the acquisition is pending balance payment of USD210,000 and  the transfer of shares from ISPL to MESB. 
</a:t>
          </a:r>
        </a:p>
      </xdr:txBody>
    </xdr:sp>
    <xdr:clientData/>
  </xdr:twoCellAnchor>
  <xdr:twoCellAnchor>
    <xdr:from>
      <xdr:col>0</xdr:col>
      <xdr:colOff>266700</xdr:colOff>
      <xdr:row>123</xdr:row>
      <xdr:rowOff>0</xdr:rowOff>
    </xdr:from>
    <xdr:to>
      <xdr:col>6</xdr:col>
      <xdr:colOff>1066800</xdr:colOff>
      <xdr:row>125</xdr:row>
      <xdr:rowOff>66675</xdr:rowOff>
    </xdr:to>
    <xdr:sp>
      <xdr:nvSpPr>
        <xdr:cNvPr id="6" name="TextBox 10"/>
        <xdr:cNvSpPr txBox="1">
          <a:spLocks noChangeArrowheads="1"/>
        </xdr:cNvSpPr>
      </xdr:nvSpPr>
      <xdr:spPr>
        <a:xfrm>
          <a:off x="266700" y="19992975"/>
          <a:ext cx="617220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report.
</a:t>
          </a:r>
        </a:p>
      </xdr:txBody>
    </xdr:sp>
    <xdr:clientData/>
  </xdr:twoCellAnchor>
  <xdr:twoCellAnchor>
    <xdr:from>
      <xdr:col>2</xdr:col>
      <xdr:colOff>19050</xdr:colOff>
      <xdr:row>128</xdr:row>
      <xdr:rowOff>9525</xdr:rowOff>
    </xdr:from>
    <xdr:to>
      <xdr:col>6</xdr:col>
      <xdr:colOff>1076325</xdr:colOff>
      <xdr:row>135</xdr:row>
      <xdr:rowOff>95250</xdr:rowOff>
    </xdr:to>
    <xdr:sp>
      <xdr:nvSpPr>
        <xdr:cNvPr id="7" name="TextBox 11"/>
        <xdr:cNvSpPr txBox="1">
          <a:spLocks noChangeArrowheads="1"/>
        </xdr:cNvSpPr>
      </xdr:nvSpPr>
      <xdr:spPr>
        <a:xfrm>
          <a:off x="542925" y="20812125"/>
          <a:ext cx="5905500"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1st February 2005 and the High Court has fixed 28th September 2005 as the next management date.</a:t>
          </a:r>
        </a:p>
      </xdr:txBody>
    </xdr:sp>
    <xdr:clientData/>
  </xdr:twoCellAnchor>
  <xdr:twoCellAnchor>
    <xdr:from>
      <xdr:col>1</xdr:col>
      <xdr:colOff>9525</xdr:colOff>
      <xdr:row>145</xdr:row>
      <xdr:rowOff>9525</xdr:rowOff>
    </xdr:from>
    <xdr:to>
      <xdr:col>6</xdr:col>
      <xdr:colOff>1076325</xdr:colOff>
      <xdr:row>151</xdr:row>
      <xdr:rowOff>95250</xdr:rowOff>
    </xdr:to>
    <xdr:sp>
      <xdr:nvSpPr>
        <xdr:cNvPr id="8" name="TextBox 12"/>
        <xdr:cNvSpPr txBox="1">
          <a:spLocks noChangeArrowheads="1"/>
        </xdr:cNvSpPr>
      </xdr:nvSpPr>
      <xdr:spPr>
        <a:xfrm>
          <a:off x="285750" y="23564850"/>
          <a:ext cx="6162675" cy="1057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have proposed a final dividend of 3% less 28%  tax, amounting to RM612,447.19 in respect of the financial year ended 31 December 2004, subject to shareholders' approval at the forthcoming Annual General Meeting. The financial statements for the period ended 31 December 2004 do not reflect this proposed dividend. Such dividend, if approved by the shareholders, will be paid by the Company on 29 July 2005 to all holders of ordinary shares where names appeared in the Record of Depositors at the close of business on 30 June 2005 and accounted for in equity as appropriation of retained profits in the financial year ending 31 December 2005.
</a:t>
          </a:r>
        </a:p>
      </xdr:txBody>
    </xdr:sp>
    <xdr:clientData/>
  </xdr:twoCellAnchor>
  <xdr:twoCellAnchor>
    <xdr:from>
      <xdr:col>1</xdr:col>
      <xdr:colOff>9525</xdr:colOff>
      <xdr:row>166</xdr:row>
      <xdr:rowOff>9525</xdr:rowOff>
    </xdr:from>
    <xdr:to>
      <xdr:col>6</xdr:col>
      <xdr:colOff>1066800</xdr:colOff>
      <xdr:row>169</xdr:row>
      <xdr:rowOff>0</xdr:rowOff>
    </xdr:to>
    <xdr:sp>
      <xdr:nvSpPr>
        <xdr:cNvPr id="9" name="TextBox 13"/>
        <xdr:cNvSpPr txBox="1">
          <a:spLocks noChangeArrowheads="1"/>
        </xdr:cNvSpPr>
      </xdr:nvSpPr>
      <xdr:spPr>
        <a:xfrm>
          <a:off x="285750" y="26965275"/>
          <a:ext cx="615315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28 May 2005.</a:t>
          </a:r>
        </a:p>
      </xdr:txBody>
    </xdr:sp>
    <xdr:clientData/>
  </xdr:twoCellAnchor>
  <xdr:twoCellAnchor>
    <xdr:from>
      <xdr:col>1</xdr:col>
      <xdr:colOff>9525</xdr:colOff>
      <xdr:row>46</xdr:row>
      <xdr:rowOff>9525</xdr:rowOff>
    </xdr:from>
    <xdr:to>
      <xdr:col>6</xdr:col>
      <xdr:colOff>1085850</xdr:colOff>
      <xdr:row>48</xdr:row>
      <xdr:rowOff>38100</xdr:rowOff>
    </xdr:to>
    <xdr:sp>
      <xdr:nvSpPr>
        <xdr:cNvPr id="10" name="TextBox 14"/>
        <xdr:cNvSpPr txBox="1">
          <a:spLocks noChangeArrowheads="1"/>
        </xdr:cNvSpPr>
      </xdr:nvSpPr>
      <xdr:spPr>
        <a:xfrm>
          <a:off x="285750" y="7477125"/>
          <a:ext cx="61722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higher than the statutory tax rate principally due to certain expenses which are not deductible for tax proposes.</a:t>
          </a:r>
        </a:p>
      </xdr:txBody>
    </xdr:sp>
    <xdr:clientData/>
  </xdr:twoCellAnchor>
  <xdr:twoCellAnchor>
    <xdr:from>
      <xdr:col>1</xdr:col>
      <xdr:colOff>9525</xdr:colOff>
      <xdr:row>95</xdr:row>
      <xdr:rowOff>0</xdr:rowOff>
    </xdr:from>
    <xdr:to>
      <xdr:col>6</xdr:col>
      <xdr:colOff>1057275</xdr:colOff>
      <xdr:row>98</xdr:row>
      <xdr:rowOff>66675</xdr:rowOff>
    </xdr:to>
    <xdr:sp>
      <xdr:nvSpPr>
        <xdr:cNvPr id="11" name="TextBox 15"/>
        <xdr:cNvSpPr txBox="1">
          <a:spLocks noChangeArrowheads="1"/>
        </xdr:cNvSpPr>
      </xdr:nvSpPr>
      <xdr:spPr>
        <a:xfrm>
          <a:off x="285750" y="15420975"/>
          <a:ext cx="61436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twoCellAnchor>
    <xdr:from>
      <xdr:col>1</xdr:col>
      <xdr:colOff>9525</xdr:colOff>
      <xdr:row>36</xdr:row>
      <xdr:rowOff>9525</xdr:rowOff>
    </xdr:from>
    <xdr:to>
      <xdr:col>6</xdr:col>
      <xdr:colOff>1066800</xdr:colOff>
      <xdr:row>37</xdr:row>
      <xdr:rowOff>95250</xdr:rowOff>
    </xdr:to>
    <xdr:sp>
      <xdr:nvSpPr>
        <xdr:cNvPr id="12" name="TextBox 16"/>
        <xdr:cNvSpPr txBox="1">
          <a:spLocks noChangeArrowheads="1"/>
        </xdr:cNvSpPr>
      </xdr:nvSpPr>
      <xdr:spPr>
        <a:xfrm>
          <a:off x="285750" y="5838825"/>
          <a:ext cx="61531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9525</xdr:colOff>
      <xdr:row>22</xdr:row>
      <xdr:rowOff>9525</xdr:rowOff>
    </xdr:from>
    <xdr:to>
      <xdr:col>6</xdr:col>
      <xdr:colOff>1085850</xdr:colOff>
      <xdr:row>27</xdr:row>
      <xdr:rowOff>104775</xdr:rowOff>
    </xdr:to>
    <xdr:sp>
      <xdr:nvSpPr>
        <xdr:cNvPr id="13" name="TextBox 17"/>
        <xdr:cNvSpPr txBox="1">
          <a:spLocks noChangeArrowheads="1"/>
        </xdr:cNvSpPr>
      </xdr:nvSpPr>
      <xdr:spPr>
        <a:xfrm>
          <a:off x="285750" y="3571875"/>
          <a:ext cx="6172200"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31 March 2005 of RM3,098,958 represents a decrease of RM5,060,811 or 62% from the previous quarter ended 31 December 2004 of RM8,159,769. This was mainly due to the transfer of negative goodwill to the income statement during the preceding quarter. The lower profit before tax for the current quarter was also attributable to the compensation paid to the employees under the voluntary separation scheme. </a:t>
          </a:r>
        </a:p>
      </xdr:txBody>
    </xdr:sp>
    <xdr:clientData/>
  </xdr:twoCellAnchor>
  <xdr:twoCellAnchor>
    <xdr:from>
      <xdr:col>1</xdr:col>
      <xdr:colOff>0</xdr:colOff>
      <xdr:row>92</xdr:row>
      <xdr:rowOff>0</xdr:rowOff>
    </xdr:from>
    <xdr:to>
      <xdr:col>6</xdr:col>
      <xdr:colOff>1095375</xdr:colOff>
      <xdr:row>92</xdr:row>
      <xdr:rowOff>0</xdr:rowOff>
    </xdr:to>
    <xdr:sp>
      <xdr:nvSpPr>
        <xdr:cNvPr id="14" name="TextBox 18"/>
        <xdr:cNvSpPr txBox="1">
          <a:spLocks noChangeArrowheads="1"/>
        </xdr:cNvSpPr>
      </xdr:nvSpPr>
      <xdr:spPr>
        <a:xfrm>
          <a:off x="276225" y="14935200"/>
          <a:ext cx="6191250"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126</xdr:row>
      <xdr:rowOff>0</xdr:rowOff>
    </xdr:from>
    <xdr:to>
      <xdr:col>6</xdr:col>
      <xdr:colOff>1095375</xdr:colOff>
      <xdr:row>126</xdr:row>
      <xdr:rowOff>0</xdr:rowOff>
    </xdr:to>
    <xdr:sp>
      <xdr:nvSpPr>
        <xdr:cNvPr id="15" name="TextBox 19"/>
        <xdr:cNvSpPr txBox="1">
          <a:spLocks noChangeArrowheads="1"/>
        </xdr:cNvSpPr>
      </xdr:nvSpPr>
      <xdr:spPr>
        <a:xfrm>
          <a:off x="285750" y="204787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2</xdr:col>
      <xdr:colOff>28575</xdr:colOff>
      <xdr:row>136</xdr:row>
      <xdr:rowOff>9525</xdr:rowOff>
    </xdr:from>
    <xdr:to>
      <xdr:col>6</xdr:col>
      <xdr:colOff>1076325</xdr:colOff>
      <xdr:row>142</xdr:row>
      <xdr:rowOff>76200</xdr:rowOff>
    </xdr:to>
    <xdr:sp>
      <xdr:nvSpPr>
        <xdr:cNvPr id="16" name="TextBox 30"/>
        <xdr:cNvSpPr txBox="1">
          <a:spLocks noChangeArrowheads="1"/>
        </xdr:cNvSpPr>
      </xdr:nvSpPr>
      <xdr:spPr>
        <a:xfrm>
          <a:off x="552450" y="22107525"/>
          <a:ext cx="58959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through its solicitors issued a letter of demand dated 10 May 2005 against Ireka Engineering &amp; Construction Sdn Bhd (“Ireka”) for RM2,379,015.45 being the outstanding payment for the provision of Building Security System – Card Access &amp; Management System and Building Control System for the General Office Area and Common Facilities of Government Buildings at Lot 4G3 &amp; 4G4, Precinct 4 (Phase 2) at the Federal Government Administrative Centre in Putrajaya. As at the date of this report, Ireka has not responded to the letter of demand.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Cheong\LOCALS~1\Temp\consol%20cf%2031.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1203 vs 304"/>
      <sheetName val="mgb cf 3 2004"/>
      <sheetName val="mgb cf 12 2003"/>
    </sheetNames>
    <sheetDataSet>
      <sheetData sheetId="1">
        <row r="32">
          <cell r="E32">
            <v>-1719211</v>
          </cell>
        </row>
        <row r="41">
          <cell r="E41">
            <v>-213176</v>
          </cell>
        </row>
        <row r="53">
          <cell r="E53">
            <v>3492568</v>
          </cell>
        </row>
        <row r="59">
          <cell r="E59">
            <v>162556.1499999985</v>
          </cell>
        </row>
        <row r="68">
          <cell r="E68">
            <v>-740690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D21" sqref="D21"/>
    </sheetView>
  </sheetViews>
  <sheetFormatPr defaultColWidth="9.140625" defaultRowHeight="12.75"/>
  <cols>
    <col min="1" max="1" width="9.28125" style="0" bestFit="1" customWidth="1"/>
  </cols>
  <sheetData>
    <row r="10" spans="2:8" ht="23.25">
      <c r="B10" s="108" t="s">
        <v>117</v>
      </c>
      <c r="C10" s="108"/>
      <c r="D10" s="108"/>
      <c r="E10" s="108"/>
      <c r="F10" s="108"/>
      <c r="G10" s="108"/>
      <c r="H10" s="108"/>
    </row>
    <row r="11" spans="2:8" ht="15" customHeight="1">
      <c r="B11" s="109" t="s">
        <v>118</v>
      </c>
      <c r="C11" s="109"/>
      <c r="D11" s="109"/>
      <c r="E11" s="109"/>
      <c r="F11" s="109"/>
      <c r="G11" s="109"/>
      <c r="H11" s="109"/>
    </row>
    <row r="12" spans="2:8" ht="15" customHeight="1">
      <c r="B12" s="109" t="s">
        <v>119</v>
      </c>
      <c r="C12" s="109"/>
      <c r="D12" s="109"/>
      <c r="E12" s="109"/>
      <c r="F12" s="109"/>
      <c r="G12" s="109"/>
      <c r="H12" s="109"/>
    </row>
    <row r="13" ht="20.25">
      <c r="B13" s="60"/>
    </row>
    <row r="14" spans="2:8" s="61" customFormat="1" ht="18">
      <c r="B14" s="106" t="s">
        <v>121</v>
      </c>
      <c r="C14" s="106"/>
      <c r="D14" s="106"/>
      <c r="E14" s="106"/>
      <c r="F14" s="106"/>
      <c r="G14" s="106"/>
      <c r="H14" s="106"/>
    </row>
    <row r="15" s="61" customFormat="1" ht="18">
      <c r="B15" s="62"/>
    </row>
    <row r="16" spans="2:8" s="61" customFormat="1" ht="18">
      <c r="B16" s="106" t="s">
        <v>148</v>
      </c>
      <c r="C16" s="106"/>
      <c r="D16" s="106"/>
      <c r="E16" s="106"/>
      <c r="F16" s="106"/>
      <c r="G16" s="106"/>
      <c r="H16" s="106"/>
    </row>
    <row r="17" s="61" customFormat="1" ht="18">
      <c r="B17" s="62"/>
    </row>
    <row r="18" spans="2:8" s="61" customFormat="1" ht="18">
      <c r="B18" s="107" t="s">
        <v>160</v>
      </c>
      <c r="C18" s="107"/>
      <c r="D18" s="107"/>
      <c r="E18" s="107"/>
      <c r="F18" s="107"/>
      <c r="G18" s="107"/>
      <c r="H18" s="107"/>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7"/>
  <sheetViews>
    <sheetView workbookViewId="0" topLeftCell="A1">
      <selection activeCell="C21" sqref="C21"/>
    </sheetView>
  </sheetViews>
  <sheetFormatPr defaultColWidth="9.140625" defaultRowHeight="12.75"/>
  <cols>
    <col min="1" max="1" width="10.28125" style="2" customWidth="1"/>
    <col min="2" max="2" width="27.140625" style="2" customWidth="1"/>
    <col min="3" max="3" width="8.7109375" style="37" customWidth="1"/>
    <col min="4" max="5" width="13.7109375" style="3" customWidth="1"/>
    <col min="6" max="6" width="1.57421875" style="3" customWidth="1"/>
    <col min="7" max="7" width="13.7109375" style="3" customWidth="1"/>
    <col min="8" max="8" width="13.421875" style="3" customWidth="1"/>
    <col min="9" max="16384" width="9.140625" style="2" customWidth="1"/>
  </cols>
  <sheetData>
    <row r="1" ht="12.75">
      <c r="A1" s="1" t="s">
        <v>0</v>
      </c>
    </row>
    <row r="2" ht="12.75">
      <c r="A2" s="2" t="s">
        <v>1</v>
      </c>
    </row>
    <row r="4" spans="1:8" s="1" customFormat="1" ht="12.75">
      <c r="A4" s="1" t="s">
        <v>2</v>
      </c>
      <c r="C4" s="55"/>
      <c r="D4" s="4"/>
      <c r="E4" s="4"/>
      <c r="F4" s="4"/>
      <c r="G4" s="4"/>
      <c r="H4" s="4"/>
    </row>
    <row r="5" spans="1:8" s="1" customFormat="1" ht="12.75">
      <c r="A5" s="1" t="s">
        <v>163</v>
      </c>
      <c r="C5" s="55"/>
      <c r="D5" s="4"/>
      <c r="E5" s="4"/>
      <c r="F5" s="4"/>
      <c r="G5" s="4"/>
      <c r="H5" s="4"/>
    </row>
    <row r="6" spans="1:5" ht="12.75">
      <c r="A6" s="2" t="s">
        <v>3</v>
      </c>
      <c r="E6" s="98"/>
    </row>
    <row r="8" spans="4:8" ht="12.75">
      <c r="D8" s="110" t="s">
        <v>183</v>
      </c>
      <c r="E8" s="110"/>
      <c r="F8" s="5"/>
      <c r="G8" s="110" t="s">
        <v>155</v>
      </c>
      <c r="H8" s="110"/>
    </row>
    <row r="9" spans="3:8" ht="12.75">
      <c r="C9" s="37" t="s">
        <v>73</v>
      </c>
      <c r="D9" s="5" t="s">
        <v>161</v>
      </c>
      <c r="E9" s="5" t="s">
        <v>165</v>
      </c>
      <c r="F9" s="5"/>
      <c r="G9" s="5" t="s">
        <v>161</v>
      </c>
      <c r="H9" s="5" t="s">
        <v>165</v>
      </c>
    </row>
    <row r="10" spans="4:8" ht="12.75">
      <c r="D10" s="5"/>
      <c r="E10" s="5" t="s">
        <v>13</v>
      </c>
      <c r="F10" s="5"/>
      <c r="G10" s="73"/>
      <c r="H10" s="5" t="s">
        <v>13</v>
      </c>
    </row>
    <row r="11" spans="4:8" ht="12.75">
      <c r="D11" s="5" t="s">
        <v>37</v>
      </c>
      <c r="E11" s="5" t="s">
        <v>37</v>
      </c>
      <c r="F11" s="5"/>
      <c r="G11" s="5" t="s">
        <v>37</v>
      </c>
      <c r="H11" s="5" t="s">
        <v>37</v>
      </c>
    </row>
    <row r="12" spans="4:8" ht="12.75">
      <c r="D12" s="5"/>
      <c r="E12" s="5"/>
      <c r="F12" s="5"/>
      <c r="G12" s="5"/>
      <c r="H12" s="5"/>
    </row>
    <row r="13" spans="1:8" ht="12.75">
      <c r="A13" s="2" t="s">
        <v>4</v>
      </c>
      <c r="D13" s="3">
        <v>21006539</v>
      </c>
      <c r="E13" s="3">
        <f>35201506-28998724</f>
        <v>6202782</v>
      </c>
      <c r="G13" s="3">
        <v>21006539</v>
      </c>
      <c r="H13" s="3">
        <f>35201506-28998724</f>
        <v>6202782</v>
      </c>
    </row>
    <row r="15" spans="1:8" ht="12.75">
      <c r="A15" s="2" t="s">
        <v>5</v>
      </c>
      <c r="D15" s="6">
        <v>-14813621</v>
      </c>
      <c r="E15" s="6">
        <f>-30896806+25891334</f>
        <v>-5005472</v>
      </c>
      <c r="G15" s="6">
        <v>-14813621</v>
      </c>
      <c r="H15" s="6">
        <f>-30896806+25891334</f>
        <v>-5005472</v>
      </c>
    </row>
    <row r="17" spans="1:8" ht="12.75">
      <c r="A17" s="2" t="s">
        <v>6</v>
      </c>
      <c r="D17" s="3">
        <f>SUM(D13:D15)</f>
        <v>6192918</v>
      </c>
      <c r="E17" s="3">
        <f>SUM(E13:E15)</f>
        <v>1197310</v>
      </c>
      <c r="G17" s="3">
        <f>SUM(G13:G15)</f>
        <v>6192918</v>
      </c>
      <c r="H17" s="3">
        <f>SUM(H13:H15)</f>
        <v>1197310</v>
      </c>
    </row>
    <row r="19" spans="1:8" ht="12.75">
      <c r="A19" s="2" t="s">
        <v>7</v>
      </c>
      <c r="D19" s="3">
        <v>52400</v>
      </c>
      <c r="E19" s="3">
        <f>62183-44353</f>
        <v>17830</v>
      </c>
      <c r="G19" s="3">
        <v>52400</v>
      </c>
      <c r="H19" s="3">
        <f>62183-44353</f>
        <v>17830</v>
      </c>
    </row>
    <row r="20" spans="4:8" ht="12.75">
      <c r="D20" s="11"/>
      <c r="E20" s="11"/>
      <c r="F20" s="11"/>
      <c r="G20" s="11"/>
      <c r="H20" s="11"/>
    </row>
    <row r="21" spans="1:8" ht="12.75">
      <c r="A21" s="2" t="s">
        <v>14</v>
      </c>
      <c r="D21" s="6">
        <f>-2907292-291445</f>
        <v>-3198737</v>
      </c>
      <c r="E21" s="6">
        <f>-2377958+1828456</f>
        <v>-549502</v>
      </c>
      <c r="G21" s="6">
        <f>-2907292-291445</f>
        <v>-3198737</v>
      </c>
      <c r="H21" s="6">
        <f>-2377958+1828456</f>
        <v>-549502</v>
      </c>
    </row>
    <row r="23" spans="1:8" ht="12.75">
      <c r="A23" s="2" t="s">
        <v>8</v>
      </c>
      <c r="D23" s="3">
        <f>SUM(D17:D22)</f>
        <v>3046581</v>
      </c>
      <c r="E23" s="3">
        <f>SUM(E17:E22)</f>
        <v>665638</v>
      </c>
      <c r="G23" s="3">
        <f>SUM(G17:G22)</f>
        <v>3046581</v>
      </c>
      <c r="H23" s="3">
        <f>SUM(H17:H22)</f>
        <v>665638</v>
      </c>
    </row>
    <row r="25" spans="1:8" ht="12.75">
      <c r="A25" s="2" t="s">
        <v>64</v>
      </c>
      <c r="D25" s="3">
        <v>-3836</v>
      </c>
      <c r="E25" s="3">
        <f>-46272+33260</f>
        <v>-13012</v>
      </c>
      <c r="G25" s="3">
        <v>-3836</v>
      </c>
      <c r="H25" s="3">
        <f>-46272+33260</f>
        <v>-13012</v>
      </c>
    </row>
    <row r="26" spans="4:7" ht="12.75">
      <c r="D26" s="11"/>
      <c r="F26" s="11"/>
      <c r="G26" s="11"/>
    </row>
    <row r="27" spans="1:8" ht="12.75">
      <c r="A27" s="2" t="s">
        <v>9</v>
      </c>
      <c r="D27" s="6">
        <v>56213</v>
      </c>
      <c r="E27" s="6">
        <f>38537-33606</f>
        <v>4931</v>
      </c>
      <c r="F27" s="11"/>
      <c r="G27" s="6">
        <v>56213</v>
      </c>
      <c r="H27" s="6">
        <f>38537-33606</f>
        <v>4931</v>
      </c>
    </row>
    <row r="29" spans="1:8" ht="12.75">
      <c r="A29" s="2" t="s">
        <v>10</v>
      </c>
      <c r="D29" s="3">
        <f>SUM(D23:D28)</f>
        <v>3098958</v>
      </c>
      <c r="E29" s="3">
        <f>SUM(E23:E28)</f>
        <v>657557</v>
      </c>
      <c r="G29" s="3">
        <f>SUM(G23:G28)</f>
        <v>3098958</v>
      </c>
      <c r="H29" s="3">
        <f>SUM(H23:H28)</f>
        <v>657557</v>
      </c>
    </row>
    <row r="31" spans="1:8" ht="12.75">
      <c r="A31" s="2" t="s">
        <v>11</v>
      </c>
      <c r="C31" s="37">
        <v>19</v>
      </c>
      <c r="D31" s="6">
        <f>175000-1184200</f>
        <v>-1009200</v>
      </c>
      <c r="E31" s="6">
        <f>-552000+330000</f>
        <v>-222000</v>
      </c>
      <c r="G31" s="6">
        <f>175000-1184200</f>
        <v>-1009200</v>
      </c>
      <c r="H31" s="6">
        <f>-552000+330000</f>
        <v>-222000</v>
      </c>
    </row>
    <row r="33" spans="1:8" ht="13.5" thickBot="1">
      <c r="A33" s="2" t="s">
        <v>12</v>
      </c>
      <c r="D33" s="7">
        <f>SUM(D29:D32)</f>
        <v>2089758</v>
      </c>
      <c r="E33" s="7">
        <f>SUM(E29:E32)</f>
        <v>435557</v>
      </c>
      <c r="G33" s="7">
        <f>SUM(G29:G32)</f>
        <v>2089758</v>
      </c>
      <c r="H33" s="7">
        <f>SUM(H29:H32)</f>
        <v>435557</v>
      </c>
    </row>
    <row r="34" ht="13.5" thickTop="1"/>
    <row r="36" spans="1:10" ht="12.75" hidden="1">
      <c r="A36" s="34" t="s">
        <v>63</v>
      </c>
      <c r="D36" s="3">
        <v>283540000</v>
      </c>
      <c r="G36" s="3">
        <v>283540000</v>
      </c>
      <c r="J36" s="2" t="s">
        <v>170</v>
      </c>
    </row>
    <row r="37" ht="12.75" hidden="1">
      <c r="A37" s="34"/>
    </row>
    <row r="38" spans="1:8" ht="12.75">
      <c r="A38" s="2" t="s">
        <v>15</v>
      </c>
      <c r="D38" s="101"/>
      <c r="G38" s="5"/>
      <c r="H38" s="5"/>
    </row>
    <row r="39" spans="2:8" ht="12.75">
      <c r="B39" s="2" t="s">
        <v>74</v>
      </c>
      <c r="D39" s="101">
        <f>D33/D36*100</f>
        <v>0.7370240530436623</v>
      </c>
      <c r="E39" s="101">
        <v>1.33</v>
      </c>
      <c r="G39" s="99">
        <f>D33/G36*100</f>
        <v>0.7370240530436623</v>
      </c>
      <c r="H39" s="99">
        <v>1.33</v>
      </c>
    </row>
    <row r="40" spans="2:8" ht="12.75">
      <c r="B40" s="2" t="s">
        <v>75</v>
      </c>
      <c r="D40" s="101">
        <v>0.74</v>
      </c>
      <c r="E40" s="101">
        <v>1.33</v>
      </c>
      <c r="G40" s="99">
        <v>0.74</v>
      </c>
      <c r="H40" s="99">
        <v>1.33</v>
      </c>
    </row>
    <row r="41" spans="2:8" ht="12.75">
      <c r="B41" s="26"/>
      <c r="C41" s="47"/>
      <c r="D41" s="11"/>
      <c r="E41" s="11"/>
      <c r="G41" s="5"/>
      <c r="H41" s="5"/>
    </row>
    <row r="42" spans="2:8" ht="12.75">
      <c r="B42" s="26"/>
      <c r="C42" s="47"/>
      <c r="D42" s="11"/>
      <c r="E42" s="11"/>
      <c r="G42" s="5"/>
      <c r="H42" s="5"/>
    </row>
    <row r="43" spans="2:8" ht="12.75">
      <c r="B43" s="26"/>
      <c r="C43" s="47"/>
      <c r="D43" s="11"/>
      <c r="E43" s="11"/>
      <c r="G43" s="5"/>
      <c r="H43" s="5"/>
    </row>
    <row r="44" spans="2:8" ht="12.75">
      <c r="B44" s="26"/>
      <c r="C44" s="47"/>
      <c r="D44" s="11"/>
      <c r="E44" s="44"/>
      <c r="G44" s="5"/>
      <c r="H44" s="5"/>
    </row>
    <row r="45" spans="7:8" ht="12.75">
      <c r="G45" s="5"/>
      <c r="H45" s="5"/>
    </row>
    <row r="46" spans="7:8" ht="12.75">
      <c r="G46" s="5"/>
      <c r="H46" s="5"/>
    </row>
    <row r="47" spans="7:8" ht="12.75">
      <c r="G47" s="5"/>
      <c r="H47" s="5"/>
    </row>
    <row r="48" spans="7:8" ht="12.75">
      <c r="G48" s="5"/>
      <c r="H48" s="5"/>
    </row>
    <row r="49" spans="7:8" ht="12.75">
      <c r="G49" s="5"/>
      <c r="H49" s="5"/>
    </row>
    <row r="50" spans="7:8" ht="12.75">
      <c r="G50" s="5"/>
      <c r="H50" s="5"/>
    </row>
    <row r="51" spans="7:8" ht="12.75">
      <c r="G51" s="5"/>
      <c r="H51" s="5"/>
    </row>
    <row r="52" spans="7:8" ht="12.75">
      <c r="G52" s="5"/>
      <c r="H52" s="5"/>
    </row>
    <row r="53" spans="7:8" ht="12.75">
      <c r="G53" s="5"/>
      <c r="H53" s="5"/>
    </row>
    <row r="54" spans="7:8" ht="12.75">
      <c r="G54" s="5"/>
      <c r="H54" s="5"/>
    </row>
    <row r="55" spans="7:8" ht="12.75">
      <c r="G55" s="5"/>
      <c r="H55" s="5"/>
    </row>
    <row r="56" spans="7:8" ht="12.75">
      <c r="G56" s="5"/>
      <c r="H56" s="5"/>
    </row>
    <row r="57" ht="12.75">
      <c r="G57" s="5"/>
    </row>
  </sheetData>
  <mergeCells count="2">
    <mergeCell ref="G8:H8"/>
    <mergeCell ref="D8:E8"/>
  </mergeCells>
  <printOptions/>
  <pageMargins left="0.5905511811023623" right="0.3937007874015748" top="1.1655511811023622" bottom="0.3937007874015748" header="0.5118110236220472" footer="0.5118110236220472"/>
  <pageSetup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G54"/>
  <sheetViews>
    <sheetView workbookViewId="0" topLeftCell="A13">
      <selection activeCell="F22" sqref="F22"/>
    </sheetView>
  </sheetViews>
  <sheetFormatPr defaultColWidth="9.140625" defaultRowHeight="12.75"/>
  <cols>
    <col min="1" max="1" width="9.140625" style="2" customWidth="1"/>
    <col min="2" max="2" width="44.421875" style="2" customWidth="1"/>
    <col min="3" max="3" width="9.421875" style="37"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3" ht="12.75"/>
    <row r="4" spans="1:6" s="1" customFormat="1" ht="12.75">
      <c r="A4" s="1" t="s">
        <v>16</v>
      </c>
      <c r="C4" s="55"/>
      <c r="D4" s="4"/>
      <c r="E4" s="4"/>
      <c r="F4" s="4"/>
    </row>
    <row r="5" spans="1:6" s="1" customFormat="1" ht="12.75">
      <c r="A5" s="1" t="s">
        <v>162</v>
      </c>
      <c r="C5" s="55"/>
      <c r="D5" s="4"/>
      <c r="E5" s="4"/>
      <c r="F5" s="4"/>
    </row>
    <row r="6" spans="1:7" s="1" customFormat="1" ht="12.75">
      <c r="A6" s="2" t="s">
        <v>3</v>
      </c>
      <c r="C6" s="55"/>
      <c r="D6" s="4"/>
      <c r="E6" s="4"/>
      <c r="F6" s="77"/>
      <c r="G6" s="55"/>
    </row>
    <row r="7" spans="4:7" ht="12.75">
      <c r="D7" s="5" t="s">
        <v>78</v>
      </c>
      <c r="E7" s="5" t="s">
        <v>78</v>
      </c>
      <c r="F7" s="5"/>
      <c r="G7" s="37" t="s">
        <v>184</v>
      </c>
    </row>
    <row r="8" spans="4:7" ht="12.75">
      <c r="D8" s="5" t="s">
        <v>76</v>
      </c>
      <c r="E8" s="5" t="s">
        <v>76</v>
      </c>
      <c r="F8" s="5" t="s">
        <v>76</v>
      </c>
      <c r="G8" s="37" t="s">
        <v>77</v>
      </c>
    </row>
    <row r="9" spans="3:7" ht="12.75">
      <c r="C9" s="37" t="s">
        <v>73</v>
      </c>
      <c r="D9" s="5" t="s">
        <v>126</v>
      </c>
      <c r="E9" s="5" t="s">
        <v>156</v>
      </c>
      <c r="F9" s="5" t="s">
        <v>161</v>
      </c>
      <c r="G9" s="37" t="s">
        <v>157</v>
      </c>
    </row>
    <row r="10" spans="4:7" ht="12.75">
      <c r="D10" s="5" t="s">
        <v>37</v>
      </c>
      <c r="E10" s="5" t="s">
        <v>37</v>
      </c>
      <c r="F10" s="5" t="s">
        <v>37</v>
      </c>
      <c r="G10" s="5" t="s">
        <v>37</v>
      </c>
    </row>
    <row r="11" spans="4:6" ht="12.75">
      <c r="D11" s="8"/>
      <c r="E11" s="8"/>
      <c r="F11" s="8"/>
    </row>
    <row r="12" spans="1:7" ht="12.75">
      <c r="A12" s="2" t="s">
        <v>17</v>
      </c>
      <c r="D12" s="3">
        <v>6287231</v>
      </c>
      <c r="E12" s="3">
        <v>6712693</v>
      </c>
      <c r="F12" s="54">
        <v>8918644</v>
      </c>
      <c r="G12" s="54">
        <v>9148154</v>
      </c>
    </row>
    <row r="13" spans="1:7" ht="12.75">
      <c r="A13" s="2" t="s">
        <v>177</v>
      </c>
      <c r="D13" s="3">
        <v>139121</v>
      </c>
      <c r="E13" s="3">
        <v>139121</v>
      </c>
      <c r="F13" s="54">
        <f>128898+94000+362831+950000</f>
        <v>1535729</v>
      </c>
      <c r="G13" s="54">
        <f>125384+94000</f>
        <v>219384</v>
      </c>
    </row>
    <row r="14" spans="1:7" ht="12.75">
      <c r="A14" s="2" t="s">
        <v>71</v>
      </c>
      <c r="D14" s="3">
        <v>970000</v>
      </c>
      <c r="E14" s="3">
        <v>1000000</v>
      </c>
      <c r="F14" s="54">
        <v>1315000</v>
      </c>
      <c r="G14" s="54">
        <v>1140000</v>
      </c>
    </row>
    <row r="15" spans="1:7" ht="12.75" hidden="1">
      <c r="A15" s="2" t="s">
        <v>65</v>
      </c>
      <c r="C15" s="37">
        <v>15</v>
      </c>
      <c r="D15" s="3">
        <v>-2564417</v>
      </c>
      <c r="E15" s="3">
        <v>-2564417</v>
      </c>
      <c r="F15" s="54"/>
      <c r="G15" s="54">
        <v>0</v>
      </c>
    </row>
    <row r="16" spans="6:7" ht="12.75">
      <c r="F16" s="54"/>
      <c r="G16" s="54"/>
    </row>
    <row r="17" spans="1:7" ht="12.75">
      <c r="A17" s="2" t="s">
        <v>18</v>
      </c>
      <c r="F17" s="54"/>
      <c r="G17" s="54"/>
    </row>
    <row r="18" spans="1:7" ht="12.75">
      <c r="A18" s="2" t="s">
        <v>19</v>
      </c>
      <c r="D18" s="3">
        <v>2904663</v>
      </c>
      <c r="E18" s="3">
        <v>2168835</v>
      </c>
      <c r="F18" s="54">
        <v>1449263</v>
      </c>
      <c r="G18" s="54">
        <v>1527301</v>
      </c>
    </row>
    <row r="19" spans="1:7" ht="12.75">
      <c r="A19" s="2" t="s">
        <v>20</v>
      </c>
      <c r="D19" s="3">
        <f>14168190+58610575</f>
        <v>72778765</v>
      </c>
      <c r="E19" s="3">
        <f>3468537+66150885</f>
        <v>69619422</v>
      </c>
      <c r="F19" s="54">
        <f>12039803+54397390</f>
        <v>66437193</v>
      </c>
      <c r="G19" s="54">
        <v>71949461</v>
      </c>
    </row>
    <row r="20" spans="1:7" ht="12.75">
      <c r="A20" s="2" t="s">
        <v>21</v>
      </c>
      <c r="D20" s="3">
        <v>1252119</v>
      </c>
      <c r="E20" s="3">
        <f>1136819+90000+181089</f>
        <v>1407908</v>
      </c>
      <c r="F20" s="54">
        <v>2826461</v>
      </c>
      <c r="G20" s="54">
        <v>1367280</v>
      </c>
    </row>
    <row r="21" spans="1:7" ht="12.75">
      <c r="A21" s="2" t="s">
        <v>172</v>
      </c>
      <c r="D21" s="3">
        <v>7708450</v>
      </c>
      <c r="E21" s="3">
        <v>7618246</v>
      </c>
      <c r="F21" s="54">
        <f>5975613</f>
        <v>5975613</v>
      </c>
      <c r="G21" s="54">
        <v>10295613</v>
      </c>
    </row>
    <row r="22" spans="1:7" ht="12.75">
      <c r="A22" s="2" t="s">
        <v>22</v>
      </c>
      <c r="D22" s="3">
        <v>2463427</v>
      </c>
      <c r="E22" s="3">
        <v>19174435</v>
      </c>
      <c r="F22" s="54">
        <f>3806603+10703992-950000</f>
        <v>13560595</v>
      </c>
      <c r="G22" s="54">
        <v>7317294</v>
      </c>
    </row>
    <row r="23" spans="4:7" ht="12.75">
      <c r="D23" s="9">
        <f>SUM(D18:D22)</f>
        <v>87107424</v>
      </c>
      <c r="E23" s="9">
        <f>SUM(E18:E22)</f>
        <v>99988846</v>
      </c>
      <c r="F23" s="78">
        <f>SUM(F18:F22)</f>
        <v>90249125</v>
      </c>
      <c r="G23" s="78">
        <f>SUM(G18:G22)</f>
        <v>92456949</v>
      </c>
    </row>
    <row r="24" spans="6:7" ht="12.75">
      <c r="F24" s="54"/>
      <c r="G24" s="54"/>
    </row>
    <row r="25" spans="1:7" ht="12.75">
      <c r="A25" s="2" t="s">
        <v>23</v>
      </c>
      <c r="F25" s="54"/>
      <c r="G25" s="54"/>
    </row>
    <row r="26" spans="1:7" ht="12.75">
      <c r="A26" s="2" t="s">
        <v>24</v>
      </c>
      <c r="D26" s="3">
        <f>39708627+3055518</f>
        <v>42764145</v>
      </c>
      <c r="E26" s="3">
        <v>40880605</v>
      </c>
      <c r="F26" s="54">
        <f>32946790+6861421+8134197</f>
        <v>47942408</v>
      </c>
      <c r="G26" s="54">
        <f>31296985+11349625+8134196</f>
        <v>50780806</v>
      </c>
    </row>
    <row r="27" spans="1:7" ht="12.75">
      <c r="A27" s="2" t="s">
        <v>25</v>
      </c>
      <c r="D27" s="3">
        <f>8384266+1738663-75000</f>
        <v>10047929</v>
      </c>
      <c r="E27" s="3">
        <f>8495411+2979531+539058</f>
        <v>12014000</v>
      </c>
      <c r="F27" s="54">
        <f>8892577+2842881-8134197</f>
        <v>3601261</v>
      </c>
      <c r="G27" s="54">
        <v>4556148</v>
      </c>
    </row>
    <row r="28" spans="1:7" ht="12.75">
      <c r="A28" s="2" t="s">
        <v>26</v>
      </c>
      <c r="C28" s="37">
        <v>23</v>
      </c>
      <c r="D28" s="3">
        <v>10905554</v>
      </c>
      <c r="E28" s="3">
        <v>8890984</v>
      </c>
      <c r="F28" s="54">
        <v>672000</v>
      </c>
      <c r="G28" s="54">
        <v>513000</v>
      </c>
    </row>
    <row r="29" spans="1:7" ht="12.75">
      <c r="A29" s="2" t="s">
        <v>27</v>
      </c>
      <c r="D29" s="3">
        <v>4737823</v>
      </c>
      <c r="E29" s="3">
        <v>3857702</v>
      </c>
      <c r="F29" s="54">
        <v>2867972</v>
      </c>
      <c r="G29" s="54">
        <v>2265850</v>
      </c>
    </row>
    <row r="30" spans="4:7" ht="12.75">
      <c r="D30" s="9">
        <f>SUM(D26:D29)</f>
        <v>68455451</v>
      </c>
      <c r="E30" s="9">
        <f>SUM(E26:E29)</f>
        <v>65643291</v>
      </c>
      <c r="F30" s="78">
        <f>SUM(F26:F29)</f>
        <v>55083641</v>
      </c>
      <c r="G30" s="78">
        <f>SUM(G26:G29)</f>
        <v>58115804</v>
      </c>
    </row>
    <row r="31" spans="1:7" ht="12.75">
      <c r="A31" s="2" t="s">
        <v>28</v>
      </c>
      <c r="D31" s="9">
        <f>D23-D30</f>
        <v>18651973</v>
      </c>
      <c r="E31" s="9">
        <f>E23-E30</f>
        <v>34345555</v>
      </c>
      <c r="F31" s="78">
        <f>F23-F30</f>
        <v>35165484</v>
      </c>
      <c r="G31" s="78">
        <f>G23-G30</f>
        <v>34341145</v>
      </c>
    </row>
    <row r="32" spans="4:7" ht="12.75">
      <c r="D32" s="11"/>
      <c r="E32" s="11"/>
      <c r="F32" s="79"/>
      <c r="G32" s="79"/>
    </row>
    <row r="33" spans="4:7" ht="13.5" thickBot="1">
      <c r="D33" s="7">
        <f>SUM(D12:D15)+D31</f>
        <v>23483908</v>
      </c>
      <c r="E33" s="7">
        <f>SUM(E12:E15)+E31</f>
        <v>39632952</v>
      </c>
      <c r="F33" s="80">
        <f>SUM(F12:F15)+F31</f>
        <v>46934857</v>
      </c>
      <c r="G33" s="80">
        <f>SUM(G12:G15)+G31</f>
        <v>44848683</v>
      </c>
    </row>
    <row r="34" spans="6:7" ht="13.5" thickTop="1">
      <c r="F34" s="54"/>
      <c r="G34" s="54"/>
    </row>
    <row r="35" spans="1:7" ht="12.75">
      <c r="A35" s="2" t="s">
        <v>29</v>
      </c>
      <c r="F35" s="54"/>
      <c r="G35" s="54"/>
    </row>
    <row r="36" spans="1:7" ht="12.75">
      <c r="A36" s="2" t="s">
        <v>30</v>
      </c>
      <c r="D36" s="3">
        <v>21254000</v>
      </c>
      <c r="E36" s="3">
        <v>28354000</v>
      </c>
      <c r="F36" s="54">
        <v>28354000</v>
      </c>
      <c r="G36" s="54">
        <v>28354000</v>
      </c>
    </row>
    <row r="37" spans="1:7" ht="12.75">
      <c r="A37" s="2" t="s">
        <v>159</v>
      </c>
      <c r="D37" s="3">
        <v>0</v>
      </c>
      <c r="E37" s="3">
        <v>6433824</v>
      </c>
      <c r="F37" s="54">
        <v>6406222</v>
      </c>
      <c r="G37" s="54">
        <v>6406222</v>
      </c>
    </row>
    <row r="38" spans="1:7" ht="12.75">
      <c r="A38" s="2" t="s">
        <v>185</v>
      </c>
      <c r="D38" s="6">
        <v>434293</v>
      </c>
      <c r="E38" s="6">
        <v>3120474</v>
      </c>
      <c r="F38" s="81">
        <f>10083699+PL!G33</f>
        <v>12173457</v>
      </c>
      <c r="G38" s="81">
        <v>10083699</v>
      </c>
    </row>
    <row r="39" spans="4:7" ht="12.75">
      <c r="D39" s="3">
        <f>SUM(D36:D38)</f>
        <v>21688293</v>
      </c>
      <c r="E39" s="3">
        <f>SUM(E36:E38)</f>
        <v>37908298</v>
      </c>
      <c r="F39" s="54">
        <f>SUM(F36:F38)</f>
        <v>46933679</v>
      </c>
      <c r="G39" s="54">
        <f>SUM(G36:G38)</f>
        <v>44843921</v>
      </c>
    </row>
    <row r="40" spans="6:7" ht="12.75">
      <c r="F40" s="54"/>
      <c r="G40" s="54"/>
    </row>
    <row r="41" spans="1:7" ht="12.75">
      <c r="A41" s="2" t="s">
        <v>32</v>
      </c>
      <c r="C41" s="37">
        <v>23</v>
      </c>
      <c r="D41" s="3">
        <v>22283</v>
      </c>
      <c r="E41" s="3">
        <v>19050</v>
      </c>
      <c r="F41" s="54">
        <v>1178</v>
      </c>
      <c r="G41" s="54">
        <v>4762</v>
      </c>
    </row>
    <row r="42" spans="1:7" ht="12.75" hidden="1">
      <c r="A42" s="2" t="s">
        <v>33</v>
      </c>
      <c r="C42" s="37">
        <v>24</v>
      </c>
      <c r="D42" s="3">
        <v>1773332</v>
      </c>
      <c r="E42" s="3">
        <v>1705604</v>
      </c>
      <c r="F42" s="54">
        <v>0</v>
      </c>
      <c r="G42" s="54">
        <v>0</v>
      </c>
    </row>
    <row r="43" spans="4:7" ht="13.5" thickBot="1">
      <c r="D43" s="10">
        <f>SUM(D39:D42)</f>
        <v>23483908</v>
      </c>
      <c r="E43" s="10">
        <f>SUM(E39:E42)</f>
        <v>39632952</v>
      </c>
      <c r="F43" s="82">
        <f>SUM(F39:F42)</f>
        <v>46934857</v>
      </c>
      <c r="G43" s="82">
        <f>SUM(G39:G42)</f>
        <v>44848683</v>
      </c>
    </row>
    <row r="44" spans="4:7" ht="13.5" thickTop="1">
      <c r="D44" s="11"/>
      <c r="E44" s="11"/>
      <c r="F44" s="79"/>
      <c r="G44" s="79"/>
    </row>
    <row r="45" spans="4:7" ht="12.75">
      <c r="D45" s="11"/>
      <c r="E45" s="11"/>
      <c r="F45" s="75"/>
      <c r="G45" s="11"/>
    </row>
    <row r="46" spans="4:7" ht="12.75">
      <c r="D46" s="11"/>
      <c r="E46" s="11"/>
      <c r="F46" s="11"/>
      <c r="G46" s="11"/>
    </row>
    <row r="47" spans="4:7" ht="12.75">
      <c r="D47" s="11"/>
      <c r="E47" s="11"/>
      <c r="F47" s="11"/>
      <c r="G47" s="11"/>
    </row>
    <row r="48" spans="4:7" ht="12.75">
      <c r="D48" s="11"/>
      <c r="E48" s="11"/>
      <c r="F48" s="11"/>
      <c r="G48" s="11"/>
    </row>
    <row r="49" spans="4:7" ht="12.75">
      <c r="D49" s="11"/>
      <c r="E49" s="11"/>
      <c r="F49" s="11"/>
      <c r="G49" s="11"/>
    </row>
    <row r="50" spans="4:7" ht="12.75">
      <c r="D50" s="11"/>
      <c r="E50" s="11"/>
      <c r="F50" s="11"/>
      <c r="G50" s="11"/>
    </row>
    <row r="51" spans="4:7" ht="12.75">
      <c r="D51" s="11"/>
      <c r="E51" s="11"/>
      <c r="F51" s="11"/>
      <c r="G51" s="11"/>
    </row>
    <row r="52" spans="4:7" ht="12.75">
      <c r="D52" s="11"/>
      <c r="E52" s="11"/>
      <c r="F52" s="11"/>
      <c r="G52" s="11"/>
    </row>
    <row r="53" spans="4:6" ht="12.75">
      <c r="D53" s="11"/>
      <c r="E53" s="11"/>
      <c r="F53" s="11"/>
    </row>
    <row r="54" spans="4:6" ht="12.75">
      <c r="D54" s="11"/>
      <c r="E54" s="11"/>
      <c r="F54" s="11"/>
    </row>
  </sheetData>
  <printOptions/>
  <pageMargins left="0.5905511811023623" right="0.3937007874015748" top="1.1655511811023622" bottom="0.3937007874015748" header="0.5118110236220472" footer="0.5118110236220472"/>
  <pageSetup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dimension ref="A1:G25"/>
  <sheetViews>
    <sheetView workbookViewId="0" topLeftCell="A1">
      <selection activeCell="C9" sqref="C9"/>
    </sheetView>
  </sheetViews>
  <sheetFormatPr defaultColWidth="9.140625" defaultRowHeight="12.75"/>
  <cols>
    <col min="1" max="1" width="3.00390625" style="0" customWidth="1"/>
    <col min="2" max="2" width="28.421875" style="0" bestFit="1" customWidth="1"/>
    <col min="3" max="3" width="6.140625" style="0" customWidth="1"/>
    <col min="4" max="4" width="13.57421875" style="12" customWidth="1"/>
    <col min="5" max="5" width="13.421875" style="12" customWidth="1"/>
    <col min="6" max="6" width="17.8515625" style="0" bestFit="1" customWidth="1"/>
    <col min="7" max="7" width="14.2812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34</v>
      </c>
      <c r="D4" s="4"/>
      <c r="E4" s="4"/>
    </row>
    <row r="5" spans="1:5" s="1" customFormat="1" ht="12.75">
      <c r="A5" s="1" t="s">
        <v>163</v>
      </c>
      <c r="D5" s="4"/>
      <c r="E5" s="4"/>
    </row>
    <row r="6" spans="1:5" s="2" customFormat="1" ht="12.75">
      <c r="A6" s="2" t="s">
        <v>3</v>
      </c>
      <c r="D6" s="3"/>
      <c r="E6" s="3"/>
    </row>
    <row r="8" spans="4:7" ht="12.75">
      <c r="D8" s="13" t="s">
        <v>35</v>
      </c>
      <c r="E8" s="63" t="s">
        <v>35</v>
      </c>
      <c r="F8" s="14" t="s">
        <v>122</v>
      </c>
      <c r="G8" s="14"/>
    </row>
    <row r="9" spans="3:7" ht="12.75">
      <c r="C9" s="14"/>
      <c r="D9" s="63" t="s">
        <v>120</v>
      </c>
      <c r="E9" s="63" t="s">
        <v>125</v>
      </c>
      <c r="F9" s="14" t="s">
        <v>31</v>
      </c>
      <c r="G9" s="14" t="s">
        <v>36</v>
      </c>
    </row>
    <row r="10" spans="4:7" ht="12.75">
      <c r="D10" s="13" t="s">
        <v>37</v>
      </c>
      <c r="E10" s="63" t="s">
        <v>37</v>
      </c>
      <c r="F10" s="14" t="s">
        <v>37</v>
      </c>
      <c r="G10" s="14" t="s">
        <v>37</v>
      </c>
    </row>
    <row r="12" spans="1:7" ht="12.75">
      <c r="A12" t="s">
        <v>173</v>
      </c>
      <c r="D12" s="12">
        <v>2</v>
      </c>
      <c r="E12" s="12">
        <v>0</v>
      </c>
      <c r="F12" s="12">
        <v>-1264</v>
      </c>
      <c r="G12" s="15">
        <f>SUM(D12:F12)</f>
        <v>-1262</v>
      </c>
    </row>
    <row r="13" ht="12.75">
      <c r="F13" s="12"/>
    </row>
    <row r="14" spans="1:7" ht="12.75">
      <c r="A14" t="s">
        <v>174</v>
      </c>
      <c r="C14" s="14"/>
      <c r="D14" s="12">
        <v>21253998</v>
      </c>
      <c r="E14" s="12">
        <v>0</v>
      </c>
      <c r="F14" s="12">
        <v>0</v>
      </c>
      <c r="G14" s="15">
        <f>SUM(D14:F14)</f>
        <v>21253998</v>
      </c>
    </row>
    <row r="15" ht="12.75">
      <c r="F15" s="12"/>
    </row>
    <row r="16" spans="1:7" ht="12.75">
      <c r="A16" t="s">
        <v>175</v>
      </c>
      <c r="D16" s="12">
        <v>0</v>
      </c>
      <c r="E16" s="12">
        <v>0</v>
      </c>
      <c r="F16" s="12">
        <v>435557</v>
      </c>
      <c r="G16" s="15">
        <f>SUM(D16:F16)</f>
        <v>435557</v>
      </c>
    </row>
    <row r="17" ht="12.75">
      <c r="F17" s="12"/>
    </row>
    <row r="18" spans="1:7" ht="13.5" thickBot="1">
      <c r="A18" t="s">
        <v>176</v>
      </c>
      <c r="D18" s="16">
        <f>SUM(D12:D17)</f>
        <v>21254000</v>
      </c>
      <c r="E18" s="16">
        <f>SUM(E12:E17)</f>
        <v>0</v>
      </c>
      <c r="F18" s="16">
        <f>SUM(F12:F17)</f>
        <v>434293</v>
      </c>
      <c r="G18" s="16">
        <f>SUM(G12:G17)</f>
        <v>21688293</v>
      </c>
    </row>
    <row r="19" ht="13.5" thickTop="1"/>
    <row r="21" spans="1:7" ht="12.75">
      <c r="A21" t="s">
        <v>166</v>
      </c>
      <c r="D21" s="12">
        <v>28354000</v>
      </c>
      <c r="E21" s="12">
        <v>6406222</v>
      </c>
      <c r="F21" s="12">
        <v>10083699</v>
      </c>
      <c r="G21" s="15">
        <f>SUM(D21:F21)</f>
        <v>44843921</v>
      </c>
    </row>
    <row r="22" ht="12.75">
      <c r="F22" s="12"/>
    </row>
    <row r="23" spans="1:7" ht="12.75">
      <c r="A23" t="s">
        <v>175</v>
      </c>
      <c r="D23" s="12">
        <v>0</v>
      </c>
      <c r="E23" s="12">
        <v>0</v>
      </c>
      <c r="F23" s="12">
        <f>PL!G33</f>
        <v>2089758</v>
      </c>
      <c r="G23" s="15">
        <f>SUM(D23:F23)</f>
        <v>2089758</v>
      </c>
    </row>
    <row r="24" spans="6:7" ht="12.75">
      <c r="F24" s="12"/>
      <c r="G24" s="15"/>
    </row>
    <row r="25" spans="1:7" ht="13.5" thickBot="1">
      <c r="A25" t="s">
        <v>186</v>
      </c>
      <c r="D25" s="16">
        <f>SUM(D21:D24)</f>
        <v>28354000</v>
      </c>
      <c r="E25" s="16">
        <f>SUM(E21:E24)</f>
        <v>6406222</v>
      </c>
      <c r="F25" s="16">
        <f>SUM(F21:F24)</f>
        <v>12173457</v>
      </c>
      <c r="G25" s="17">
        <f>SUM(D25:F25)</f>
        <v>46933679</v>
      </c>
    </row>
    <row r="26" ht="13.5" thickTop="1"/>
  </sheetData>
  <printOptions/>
  <pageMargins left="0.5905511811023623" right="0.3937007874015748" top="1.1655511811023622" bottom="0.3937007874015748" header="0.5118110236220472" footer="0.5118110236220472"/>
  <pageSetup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29"/>
  <sheetViews>
    <sheetView workbookViewId="0" topLeftCell="A4">
      <selection activeCell="G34" sqref="G34"/>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38</v>
      </c>
      <c r="C4" s="4"/>
      <c r="D4" s="4"/>
      <c r="E4" s="4"/>
      <c r="F4" s="4"/>
      <c r="G4" s="4"/>
      <c r="H4" s="4"/>
      <c r="I4" s="4"/>
    </row>
    <row r="5" spans="1:9" s="1" customFormat="1" ht="12.75">
      <c r="A5" s="1" t="s">
        <v>163</v>
      </c>
      <c r="C5" s="4"/>
      <c r="D5" s="4"/>
      <c r="E5" s="4"/>
      <c r="F5" s="4"/>
      <c r="G5" s="4"/>
      <c r="H5" s="4"/>
      <c r="I5" s="4"/>
    </row>
    <row r="6" ht="12.75">
      <c r="A6" s="2" t="s">
        <v>3</v>
      </c>
    </row>
    <row r="7" spans="3:9" ht="12.75">
      <c r="C7" s="110" t="s">
        <v>72</v>
      </c>
      <c r="D7" s="110"/>
      <c r="E7" s="110"/>
      <c r="F7" s="5"/>
      <c r="G7" s="110" t="s">
        <v>72</v>
      </c>
      <c r="H7" s="110"/>
      <c r="I7" s="110"/>
    </row>
    <row r="8" spans="3:9" ht="12.75">
      <c r="C8" s="5"/>
      <c r="D8" s="5"/>
      <c r="E8" s="5"/>
      <c r="F8" s="5"/>
      <c r="G8" s="5"/>
      <c r="H8" s="5"/>
      <c r="I8" s="5" t="s">
        <v>154</v>
      </c>
    </row>
    <row r="9" spans="3:9" ht="12.75">
      <c r="C9" s="5" t="s">
        <v>13</v>
      </c>
      <c r="D9" s="5"/>
      <c r="E9" s="5" t="s">
        <v>128</v>
      </c>
      <c r="F9" s="5"/>
      <c r="G9" s="5" t="s">
        <v>161</v>
      </c>
      <c r="H9" s="5"/>
      <c r="I9" s="73" t="s">
        <v>171</v>
      </c>
    </row>
    <row r="10" spans="3:9" ht="12.75">
      <c r="C10" s="5" t="s">
        <v>37</v>
      </c>
      <c r="D10" s="5"/>
      <c r="E10" s="5" t="s">
        <v>37</v>
      </c>
      <c r="F10" s="5"/>
      <c r="G10" s="5" t="s">
        <v>37</v>
      </c>
      <c r="H10" s="5"/>
      <c r="I10" s="5" t="s">
        <v>37</v>
      </c>
    </row>
    <row r="11" spans="3:9" ht="12.75">
      <c r="C11" s="5"/>
      <c r="D11" s="5"/>
      <c r="E11" s="5" t="s">
        <v>127</v>
      </c>
      <c r="F11" s="5"/>
      <c r="G11" s="5"/>
      <c r="H11" s="5"/>
      <c r="I11" s="5"/>
    </row>
    <row r="12" spans="1:9" ht="12.75">
      <c r="A12" s="2" t="s">
        <v>58</v>
      </c>
      <c r="C12" s="3">
        <v>-1719211</v>
      </c>
      <c r="E12" s="3">
        <v>0</v>
      </c>
      <c r="G12" s="3">
        <v>3691391</v>
      </c>
      <c r="I12" s="3">
        <f>'[1]mgb cf 3 2004'!$E$32</f>
        <v>-1719211</v>
      </c>
    </row>
    <row r="14" spans="1:9" ht="12.75">
      <c r="A14" s="2" t="s">
        <v>59</v>
      </c>
      <c r="C14" s="3">
        <v>-213176</v>
      </c>
      <c r="E14" s="3">
        <v>0</v>
      </c>
      <c r="G14" s="3">
        <f>-962751-950000</f>
        <v>-1912751</v>
      </c>
      <c r="I14" s="3">
        <f>'[1]mgb cf 3 2004'!$E$41</f>
        <v>-213176</v>
      </c>
    </row>
    <row r="16" spans="1:9" ht="12.75">
      <c r="A16" s="2" t="s">
        <v>60</v>
      </c>
      <c r="C16" s="6">
        <v>3492568</v>
      </c>
      <c r="E16" s="6">
        <v>0</v>
      </c>
      <c r="F16" s="6"/>
      <c r="G16" s="6">
        <v>144661</v>
      </c>
      <c r="I16" s="6">
        <f>'[1]mgb cf 3 2004'!$E$53</f>
        <v>3492568</v>
      </c>
    </row>
    <row r="18" spans="1:9" ht="12.75">
      <c r="A18" s="2" t="s">
        <v>61</v>
      </c>
      <c r="C18" s="3">
        <f>SUM(C12:C16)</f>
        <v>1560181</v>
      </c>
      <c r="E18" s="3">
        <v>0</v>
      </c>
      <c r="G18" s="3">
        <f>SUM(G12:G16)</f>
        <v>1923301</v>
      </c>
      <c r="I18" s="3">
        <f>SUM(I12:I16)</f>
        <v>1560181</v>
      </c>
    </row>
    <row r="20" spans="1:9" ht="12.75">
      <c r="A20" s="2" t="s">
        <v>62</v>
      </c>
      <c r="C20" s="3">
        <v>162556</v>
      </c>
      <c r="E20" s="3">
        <v>0</v>
      </c>
      <c r="G20" s="3">
        <v>11637294</v>
      </c>
      <c r="I20" s="3">
        <f>'[1]mgb cf 3 2004'!$E$59</f>
        <v>162556.1499999985</v>
      </c>
    </row>
    <row r="22" spans="1:9" ht="13.5" thickBot="1">
      <c r="A22" s="2" t="s">
        <v>79</v>
      </c>
      <c r="C22" s="10">
        <f>SUM(C18:C20)</f>
        <v>1722737</v>
      </c>
      <c r="E22" s="10">
        <v>0</v>
      </c>
      <c r="F22" s="10"/>
      <c r="G22" s="10">
        <f>SUM(G18:G20)</f>
        <v>13560595</v>
      </c>
      <c r="I22" s="10">
        <f>SUM(I18:I20)</f>
        <v>1722737.1499999985</v>
      </c>
    </row>
    <row r="23" ht="13.5" thickTop="1"/>
    <row r="25" ht="12.75">
      <c r="A25" s="2" t="s">
        <v>80</v>
      </c>
    </row>
    <row r="27" spans="1:9" ht="12.75">
      <c r="A27" s="2" t="s">
        <v>66</v>
      </c>
      <c r="C27" s="3">
        <v>2463427</v>
      </c>
      <c r="E27" s="3">
        <v>0</v>
      </c>
      <c r="G27" s="3">
        <v>13560595</v>
      </c>
      <c r="I27" s="3">
        <v>2463427</v>
      </c>
    </row>
    <row r="28" spans="1:9" ht="12.75">
      <c r="A28" s="2" t="s">
        <v>178</v>
      </c>
      <c r="C28" s="3">
        <v>-740690</v>
      </c>
      <c r="E28" s="3">
        <v>0</v>
      </c>
      <c r="I28" s="3">
        <f>'[1]mgb cf 3 2004'!$E$68</f>
        <v>-740690</v>
      </c>
    </row>
    <row r="29" spans="3:9" ht="13.5" thickBot="1">
      <c r="C29" s="10">
        <f>SUM(C27:C28)</f>
        <v>1722737</v>
      </c>
      <c r="E29" s="10">
        <v>0</v>
      </c>
      <c r="F29" s="10"/>
      <c r="G29" s="10">
        <f>SUM(G27:G28)</f>
        <v>13560595</v>
      </c>
      <c r="I29" s="10">
        <f>SUM(I27:I28)</f>
        <v>1722737</v>
      </c>
    </row>
    <row r="30"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19"/>
  <sheetViews>
    <sheetView view="pageBreakPreview" zoomScaleSheetLayoutView="100" workbookViewId="0" topLeftCell="A1">
      <selection activeCell="A4" sqref="A4"/>
    </sheetView>
  </sheetViews>
  <sheetFormatPr defaultColWidth="9.140625" defaultRowHeight="12.75"/>
  <cols>
    <col min="1" max="1" width="4.140625" style="23" customWidth="1"/>
    <col min="2" max="2" width="13.7109375" style="18" customWidth="1"/>
    <col min="3" max="3" width="44.28125" style="18" customWidth="1"/>
    <col min="4" max="4" width="15.57421875" style="19" customWidth="1"/>
    <col min="5" max="5" width="16.57421875" style="19" customWidth="1"/>
    <col min="6" max="6" width="4.140625" style="64" customWidth="1"/>
    <col min="7" max="16384" width="8.8515625" style="19" customWidth="1"/>
  </cols>
  <sheetData>
    <row r="1" spans="1:6" s="2" customFormat="1" ht="12.75">
      <c r="A1" s="23" t="s">
        <v>0</v>
      </c>
      <c r="C1" s="3"/>
      <c r="F1" s="26"/>
    </row>
    <row r="2" spans="1:6" s="2" customFormat="1" ht="12.75">
      <c r="A2" s="28" t="s">
        <v>1</v>
      </c>
      <c r="C2" s="3"/>
      <c r="F2" s="26"/>
    </row>
    <row r="3" spans="1:3" ht="12.75">
      <c r="A3" s="29"/>
      <c r="B3" s="22"/>
      <c r="C3" s="22"/>
    </row>
    <row r="5" ht="12.75">
      <c r="B5" s="20"/>
    </row>
    <row r="6" ht="12.75">
      <c r="B6" s="24"/>
    </row>
    <row r="8" spans="1:2" ht="12.75">
      <c r="A8" s="56" t="s">
        <v>82</v>
      </c>
      <c r="B8" s="20" t="s">
        <v>39</v>
      </c>
    </row>
    <row r="9" ht="12.75">
      <c r="B9" s="20"/>
    </row>
    <row r="10" ht="12.75">
      <c r="B10" s="20"/>
    </row>
    <row r="11" ht="12.75">
      <c r="B11" s="20"/>
    </row>
    <row r="12" ht="12.75">
      <c r="B12" s="20"/>
    </row>
    <row r="13" ht="12.75">
      <c r="B13" s="20"/>
    </row>
    <row r="14" ht="12.75">
      <c r="B14" s="20"/>
    </row>
    <row r="15" ht="12.75">
      <c r="B15" s="20"/>
    </row>
    <row r="16" ht="12.75">
      <c r="B16" s="20"/>
    </row>
    <row r="17" spans="1:2" ht="12.75">
      <c r="A17" s="56" t="s">
        <v>81</v>
      </c>
      <c r="B17" s="20" t="s">
        <v>164</v>
      </c>
    </row>
    <row r="18" spans="1:2" ht="12.75">
      <c r="A18" s="56"/>
      <c r="B18" s="20"/>
    </row>
    <row r="19" ht="12.75">
      <c r="B19" s="20"/>
    </row>
    <row r="22" spans="1:2" ht="12.75">
      <c r="A22" s="56" t="s">
        <v>83</v>
      </c>
      <c r="B22" s="20" t="s">
        <v>41</v>
      </c>
    </row>
    <row r="23" ht="12.75">
      <c r="B23" s="20"/>
    </row>
    <row r="27" spans="1:2" ht="12.75">
      <c r="A27" s="56" t="s">
        <v>84</v>
      </c>
      <c r="B27" s="20" t="s">
        <v>42</v>
      </c>
    </row>
    <row r="28" ht="12.75">
      <c r="B28" s="20"/>
    </row>
    <row r="29" spans="1:2" ht="13.5" customHeight="1">
      <c r="A29" s="19"/>
      <c r="B29" s="19"/>
    </row>
    <row r="30" ht="13.5" customHeight="1">
      <c r="B30" s="21"/>
    </row>
    <row r="31" ht="13.5" customHeight="1">
      <c r="B31" s="21"/>
    </row>
    <row r="32" spans="1:6" s="2" customFormat="1" ht="12.75">
      <c r="A32" s="57" t="s">
        <v>85</v>
      </c>
      <c r="B32" s="25" t="s">
        <v>43</v>
      </c>
      <c r="C32" s="26"/>
      <c r="F32" s="26"/>
    </row>
    <row r="33" spans="1:6" s="2" customFormat="1" ht="12.75">
      <c r="A33" s="30"/>
      <c r="B33" s="25"/>
      <c r="C33" s="26"/>
      <c r="F33" s="26"/>
    </row>
    <row r="34" spans="1:2" ht="13.5" customHeight="1">
      <c r="A34" s="19"/>
      <c r="B34" s="19"/>
    </row>
    <row r="35" ht="13.5" customHeight="1"/>
    <row r="36" spans="1:6" s="2" customFormat="1" ht="12.75">
      <c r="A36" s="57" t="s">
        <v>86</v>
      </c>
      <c r="B36" s="25" t="s">
        <v>47</v>
      </c>
      <c r="C36" s="26"/>
      <c r="F36" s="26"/>
    </row>
    <row r="37" spans="1:6" s="2" customFormat="1" ht="12.75">
      <c r="A37" s="57"/>
      <c r="B37" s="25"/>
      <c r="C37" s="26"/>
      <c r="F37" s="26"/>
    </row>
    <row r="38" spans="1:6" s="2" customFormat="1" ht="12.75">
      <c r="A38" s="57"/>
      <c r="B38" s="25"/>
      <c r="C38" s="26"/>
      <c r="F38" s="26"/>
    </row>
    <row r="39" spans="1:6" s="2" customFormat="1" ht="12.75">
      <c r="A39" s="57"/>
      <c r="B39" s="25"/>
      <c r="C39" s="26"/>
      <c r="F39" s="26"/>
    </row>
    <row r="40" spans="1:6" s="2" customFormat="1" ht="12.75">
      <c r="A40" s="57"/>
      <c r="B40" s="25"/>
      <c r="C40" s="26"/>
      <c r="F40" s="26"/>
    </row>
    <row r="41" spans="1:6" s="2" customFormat="1" ht="12.75">
      <c r="A41" s="57" t="s">
        <v>87</v>
      </c>
      <c r="B41" s="25" t="s">
        <v>44</v>
      </c>
      <c r="C41" s="26"/>
      <c r="F41" s="26"/>
    </row>
    <row r="42" spans="1:6" s="2" customFormat="1" ht="12.75">
      <c r="A42" s="30"/>
      <c r="B42" s="25"/>
      <c r="C42" s="26"/>
      <c r="F42" s="26"/>
    </row>
    <row r="43" spans="1:6" s="2" customFormat="1" ht="12.75">
      <c r="A43" s="30"/>
      <c r="B43" s="25"/>
      <c r="C43" s="26"/>
      <c r="F43" s="26"/>
    </row>
    <row r="44" spans="1:6" s="2" customFormat="1" ht="12.75">
      <c r="A44" s="30"/>
      <c r="B44" s="25"/>
      <c r="C44" s="26"/>
      <c r="F44" s="26"/>
    </row>
    <row r="45" spans="1:7" s="2" customFormat="1" ht="12.75">
      <c r="A45" s="30"/>
      <c r="B45" s="25"/>
      <c r="C45" s="26"/>
      <c r="F45" s="26"/>
      <c r="G45" s="100"/>
    </row>
    <row r="46" spans="1:6" s="2" customFormat="1" ht="12.75">
      <c r="A46" s="30"/>
      <c r="B46" s="26"/>
      <c r="C46" s="26"/>
      <c r="F46" s="26"/>
    </row>
    <row r="47" spans="1:6" s="2" customFormat="1" ht="12.75">
      <c r="A47" s="30"/>
      <c r="B47" s="26"/>
      <c r="C47" s="26"/>
      <c r="F47" s="26"/>
    </row>
    <row r="48" spans="1:6" s="2" customFormat="1" ht="12.75">
      <c r="A48" s="30"/>
      <c r="B48" s="26"/>
      <c r="C48" s="26"/>
      <c r="F48" s="26"/>
    </row>
    <row r="49" spans="1:6" s="2" customFormat="1" ht="12.75">
      <c r="A49" s="30"/>
      <c r="B49" s="26"/>
      <c r="C49" s="26"/>
      <c r="F49" s="26"/>
    </row>
    <row r="50" spans="1:6" s="2" customFormat="1" ht="12.75">
      <c r="A50" s="30"/>
      <c r="B50" s="26"/>
      <c r="C50" s="26"/>
      <c r="F50" s="26"/>
    </row>
    <row r="51" spans="1:6" s="2" customFormat="1" ht="12.75">
      <c r="A51" s="57" t="s">
        <v>88</v>
      </c>
      <c r="B51" s="25" t="s">
        <v>45</v>
      </c>
      <c r="C51" s="26"/>
      <c r="F51" s="26"/>
    </row>
    <row r="52" spans="1:6" s="2" customFormat="1" ht="12.75">
      <c r="A52" s="57"/>
      <c r="B52" s="25"/>
      <c r="C52" s="26"/>
      <c r="F52" s="26"/>
    </row>
    <row r="53" spans="1:6" s="2" customFormat="1" ht="12.75">
      <c r="A53" s="30"/>
      <c r="C53" s="26"/>
      <c r="D53" s="44"/>
      <c r="E53" s="44"/>
      <c r="F53" s="26"/>
    </row>
    <row r="54" spans="1:6" s="2" customFormat="1" ht="12.75">
      <c r="A54" s="30"/>
      <c r="B54" s="25"/>
      <c r="C54" s="26"/>
      <c r="D54" s="44"/>
      <c r="E54" s="44"/>
      <c r="F54" s="26"/>
    </row>
    <row r="55" spans="1:6" s="2" customFormat="1" ht="12.75">
      <c r="A55" s="30"/>
      <c r="B55" s="25"/>
      <c r="C55" s="26"/>
      <c r="D55" s="44"/>
      <c r="E55" s="44"/>
      <c r="F55" s="26"/>
    </row>
    <row r="56" spans="1:6" s="2" customFormat="1" ht="12.75">
      <c r="A56" s="57" t="s">
        <v>89</v>
      </c>
      <c r="B56" s="25" t="s">
        <v>69</v>
      </c>
      <c r="C56" s="26"/>
      <c r="F56" s="26"/>
    </row>
    <row r="57" spans="1:6" s="2" customFormat="1" ht="12.75">
      <c r="A57" s="57"/>
      <c r="B57" s="25"/>
      <c r="C57" s="26"/>
      <c r="F57" s="26"/>
    </row>
    <row r="58" spans="1:6" s="2" customFormat="1" ht="12.75">
      <c r="A58" s="30"/>
      <c r="F58" s="26"/>
    </row>
    <row r="59" spans="1:6" s="2" customFormat="1" ht="12.75">
      <c r="A59" s="30"/>
      <c r="F59" s="26"/>
    </row>
    <row r="60" spans="1:6" s="2" customFormat="1" ht="12.75">
      <c r="A60" s="30"/>
      <c r="F60" s="26"/>
    </row>
    <row r="61" spans="1:6" s="2" customFormat="1" ht="12.75">
      <c r="A61" s="57" t="s">
        <v>90</v>
      </c>
      <c r="B61" s="25" t="s">
        <v>167</v>
      </c>
      <c r="C61" s="85"/>
      <c r="F61" s="26"/>
    </row>
    <row r="62" spans="1:6" s="2" customFormat="1" ht="12.75">
      <c r="A62" s="30"/>
      <c r="B62" s="25"/>
      <c r="C62" s="26"/>
      <c r="F62" s="26"/>
    </row>
    <row r="63" spans="1:6" s="2" customFormat="1" ht="12.75">
      <c r="A63" s="30"/>
      <c r="F63" s="26"/>
    </row>
    <row r="64" spans="1:6" s="2" customFormat="1" ht="12.75">
      <c r="A64" s="30"/>
      <c r="F64" s="26"/>
    </row>
    <row r="65" spans="1:6" s="86" customFormat="1" ht="12.75">
      <c r="A65" s="57" t="s">
        <v>91</v>
      </c>
      <c r="B65" s="25" t="s">
        <v>40</v>
      </c>
      <c r="C65" s="85"/>
      <c r="F65" s="85"/>
    </row>
    <row r="66" spans="1:6" s="86" customFormat="1" ht="12.75">
      <c r="A66" s="83"/>
      <c r="B66" s="84"/>
      <c r="C66" s="85"/>
      <c r="F66" s="85"/>
    </row>
    <row r="67" spans="1:6" s="86" customFormat="1" ht="12.75">
      <c r="A67" s="87"/>
      <c r="B67" s="85"/>
      <c r="C67" s="85"/>
      <c r="F67" s="85"/>
    </row>
    <row r="68" spans="1:6" s="86" customFormat="1" ht="12.75">
      <c r="A68" s="87"/>
      <c r="B68" s="85"/>
      <c r="C68" s="85"/>
      <c r="F68" s="85"/>
    </row>
    <row r="69" spans="1:6" s="86" customFormat="1" ht="12.75">
      <c r="A69" s="87"/>
      <c r="B69" s="85"/>
      <c r="C69" s="85"/>
      <c r="F69" s="85"/>
    </row>
    <row r="70" spans="1:6" s="86" customFormat="1" ht="12.75">
      <c r="A70" s="87"/>
      <c r="B70" s="85"/>
      <c r="C70" s="85"/>
      <c r="F70" s="85"/>
    </row>
    <row r="71" spans="1:6" s="86" customFormat="1" ht="12.75">
      <c r="A71" s="87"/>
      <c r="B71" s="85"/>
      <c r="C71" s="85"/>
      <c r="F71" s="85"/>
    </row>
    <row r="72" spans="1:6" s="50" customFormat="1" ht="12.75">
      <c r="A72" s="102" t="s">
        <v>92</v>
      </c>
      <c r="B72" s="49" t="s">
        <v>46</v>
      </c>
      <c r="C72" s="88"/>
      <c r="F72" s="31"/>
    </row>
    <row r="73" spans="1:6" s="50" customFormat="1" ht="12.75">
      <c r="A73" s="48"/>
      <c r="B73" s="49"/>
      <c r="C73" s="31"/>
      <c r="F73" s="31"/>
    </row>
    <row r="74" spans="1:6" s="2" customFormat="1" ht="12.75">
      <c r="A74" s="30"/>
      <c r="B74" s="26"/>
      <c r="C74" s="26"/>
      <c r="F74" s="26"/>
    </row>
    <row r="75" spans="1:6" s="2" customFormat="1" ht="12.75">
      <c r="A75" s="30"/>
      <c r="B75" s="26"/>
      <c r="C75" s="26"/>
      <c r="F75" s="26"/>
    </row>
    <row r="76" spans="1:6" s="2" customFormat="1" ht="12.75" customHeight="1">
      <c r="A76" s="30"/>
      <c r="B76" s="26"/>
      <c r="C76" s="26"/>
      <c r="F76" s="26"/>
    </row>
    <row r="77" spans="1:6" s="2" customFormat="1" ht="12.75" customHeight="1">
      <c r="A77" s="57" t="s">
        <v>93</v>
      </c>
      <c r="B77" s="25" t="s">
        <v>95</v>
      </c>
      <c r="C77" s="85"/>
      <c r="F77" s="26"/>
    </row>
    <row r="78" spans="1:6" s="2" customFormat="1" ht="12.75">
      <c r="A78" s="57"/>
      <c r="B78" s="25"/>
      <c r="C78" s="26"/>
      <c r="F78" s="26"/>
    </row>
    <row r="79" spans="1:6" s="2" customFormat="1" ht="12.75">
      <c r="A79" s="30"/>
      <c r="B79" s="26"/>
      <c r="C79" s="26"/>
      <c r="F79" s="26"/>
    </row>
    <row r="80" spans="1:6" s="2" customFormat="1" ht="12.75">
      <c r="A80" s="30"/>
      <c r="B80" s="31"/>
      <c r="C80" s="26"/>
      <c r="F80" s="26"/>
    </row>
    <row r="81" spans="1:6" s="2" customFormat="1" ht="12.75">
      <c r="A81" s="30"/>
      <c r="B81" s="31"/>
      <c r="C81" s="26"/>
      <c r="F81" s="26"/>
    </row>
    <row r="82" spans="1:6" s="2" customFormat="1" ht="12.75">
      <c r="A82" s="30"/>
      <c r="B82" s="31"/>
      <c r="C82" s="26"/>
      <c r="D82" s="44"/>
      <c r="E82" s="44" t="s">
        <v>161</v>
      </c>
      <c r="F82" s="26"/>
    </row>
    <row r="83" spans="1:6" s="2" customFormat="1" ht="12.75">
      <c r="A83" s="30"/>
      <c r="B83" s="26"/>
      <c r="C83" s="26"/>
      <c r="D83" s="44"/>
      <c r="E83" s="44" t="s">
        <v>37</v>
      </c>
      <c r="F83" s="26"/>
    </row>
    <row r="84" spans="1:6" s="2" customFormat="1" ht="12.75">
      <c r="A84" s="30"/>
      <c r="B84" s="26" t="s">
        <v>94</v>
      </c>
      <c r="C84" s="26"/>
      <c r="F84" s="26"/>
    </row>
    <row r="85" spans="1:6" s="2" customFormat="1" ht="12.75">
      <c r="A85" s="30"/>
      <c r="B85" s="103" t="s">
        <v>181</v>
      </c>
      <c r="C85" s="26"/>
      <c r="D85" s="3"/>
      <c r="E85" s="3">
        <v>798000</v>
      </c>
      <c r="F85" s="26"/>
    </row>
    <row r="86" spans="1:6" s="2" customFormat="1" ht="12.75">
      <c r="A86" s="30"/>
      <c r="B86" s="26"/>
      <c r="C86" s="26"/>
      <c r="D86" s="3"/>
      <c r="E86" s="3"/>
      <c r="F86" s="26"/>
    </row>
    <row r="87" spans="1:6" s="2" customFormat="1" ht="12.75">
      <c r="A87" s="30"/>
      <c r="B87" s="26" t="s">
        <v>179</v>
      </c>
      <c r="C87" s="26"/>
      <c r="D87" s="3"/>
      <c r="E87" s="3"/>
      <c r="F87" s="26"/>
    </row>
    <row r="88" spans="1:6" s="2" customFormat="1" ht="12.75">
      <c r="A88" s="30"/>
      <c r="B88" s="103" t="s">
        <v>180</v>
      </c>
      <c r="C88" s="26"/>
      <c r="D88" s="3"/>
      <c r="E88" s="3">
        <v>1470000</v>
      </c>
      <c r="F88" s="26"/>
    </row>
    <row r="89" spans="1:6" s="2" customFormat="1" ht="12.75">
      <c r="A89" s="30"/>
      <c r="B89" s="26"/>
      <c r="C89" s="26"/>
      <c r="F89" s="26"/>
    </row>
    <row r="90" spans="1:6" s="2" customFormat="1" ht="12.75">
      <c r="A90" s="57" t="s">
        <v>96</v>
      </c>
      <c r="B90" s="25" t="s">
        <v>70</v>
      </c>
      <c r="C90" s="85"/>
      <c r="F90" s="26"/>
    </row>
    <row r="91" spans="1:6" s="2" customFormat="1" ht="12.75">
      <c r="A91" s="57"/>
      <c r="B91" s="25"/>
      <c r="C91" s="26"/>
      <c r="F91" s="26"/>
    </row>
    <row r="92" spans="1:6" s="50" customFormat="1" ht="12.75">
      <c r="A92" s="48"/>
      <c r="B92" s="31" t="s">
        <v>168</v>
      </c>
      <c r="C92" s="31"/>
      <c r="F92" s="31"/>
    </row>
    <row r="93" spans="1:6" s="50" customFormat="1" ht="12.75">
      <c r="A93" s="48"/>
      <c r="B93" s="31"/>
      <c r="C93" s="31"/>
      <c r="F93" s="31"/>
    </row>
    <row r="94" spans="1:6" s="50" customFormat="1" ht="12.75">
      <c r="A94" s="48"/>
      <c r="B94" s="51"/>
      <c r="C94" s="31"/>
      <c r="D94" s="44"/>
      <c r="E94" s="44" t="s">
        <v>72</v>
      </c>
      <c r="F94" s="31"/>
    </row>
    <row r="95" spans="1:6" s="50" customFormat="1" ht="12.75">
      <c r="A95" s="48"/>
      <c r="B95" s="51"/>
      <c r="C95" s="31"/>
      <c r="D95" s="44"/>
      <c r="E95" s="44" t="s">
        <v>161</v>
      </c>
      <c r="F95" s="31"/>
    </row>
    <row r="96" spans="1:6" s="50" customFormat="1" ht="12.75">
      <c r="A96" s="48"/>
      <c r="B96" s="51"/>
      <c r="C96" s="31"/>
      <c r="D96" s="44"/>
      <c r="E96" s="44" t="s">
        <v>37</v>
      </c>
      <c r="F96" s="31"/>
    </row>
    <row r="97" spans="1:6" s="50" customFormat="1" ht="12.75">
      <c r="A97" s="48"/>
      <c r="B97" s="51"/>
      <c r="C97" s="31"/>
      <c r="F97" s="31"/>
    </row>
    <row r="98" spans="1:6" s="50" customFormat="1" ht="12.75">
      <c r="A98" s="48"/>
      <c r="B98" s="50" t="s">
        <v>129</v>
      </c>
      <c r="C98" s="31"/>
      <c r="D98" s="89"/>
      <c r="E98" s="52">
        <v>15000</v>
      </c>
      <c r="F98" s="74"/>
    </row>
    <row r="99" spans="1:6" s="50" customFormat="1" ht="12.75">
      <c r="A99" s="48"/>
      <c r="B99" s="50" t="s">
        <v>130</v>
      </c>
      <c r="C99" s="31"/>
      <c r="D99" s="89"/>
      <c r="E99" s="52"/>
      <c r="F99" s="74"/>
    </row>
    <row r="100" spans="1:6" s="50" customFormat="1" ht="12.75">
      <c r="A100" s="48"/>
      <c r="C100" s="31"/>
      <c r="D100" s="89"/>
      <c r="E100" s="52"/>
      <c r="F100" s="74"/>
    </row>
    <row r="101" spans="1:6" s="50" customFormat="1" ht="12.75">
      <c r="A101" s="48"/>
      <c r="B101" s="31" t="s">
        <v>123</v>
      </c>
      <c r="C101" s="31"/>
      <c r="D101" s="90"/>
      <c r="E101" s="53">
        <v>3000</v>
      </c>
      <c r="F101" s="74"/>
    </row>
    <row r="102" spans="1:6" s="50" customFormat="1" ht="12.75">
      <c r="A102" s="48"/>
      <c r="B102" s="31"/>
      <c r="C102" s="31"/>
      <c r="D102" s="90"/>
      <c r="E102" s="53"/>
      <c r="F102" s="74"/>
    </row>
    <row r="103" spans="1:6" s="50" customFormat="1" ht="12.75">
      <c r="A103" s="48"/>
      <c r="B103" s="31" t="s">
        <v>131</v>
      </c>
      <c r="C103" s="31"/>
      <c r="D103" s="90"/>
      <c r="E103" s="53">
        <v>6000</v>
      </c>
      <c r="F103" s="74"/>
    </row>
    <row r="104" spans="1:7" s="50" customFormat="1" ht="12.75">
      <c r="A104" s="48"/>
      <c r="B104" s="31" t="s">
        <v>132</v>
      </c>
      <c r="C104" s="31"/>
      <c r="D104" s="90"/>
      <c r="E104" s="53"/>
      <c r="F104" s="74"/>
      <c r="G104" s="100"/>
    </row>
    <row r="105" spans="1:6" s="50" customFormat="1" ht="12.75">
      <c r="A105" s="48"/>
      <c r="B105" s="31"/>
      <c r="C105" s="31"/>
      <c r="D105" s="90"/>
      <c r="E105" s="53"/>
      <c r="F105" s="74"/>
    </row>
    <row r="106" spans="1:6" s="50" customFormat="1" ht="12.75">
      <c r="A106" s="48"/>
      <c r="B106" s="31" t="s">
        <v>124</v>
      </c>
      <c r="C106" s="31"/>
      <c r="D106" s="91"/>
      <c r="E106" s="3">
        <v>6000</v>
      </c>
      <c r="F106" s="74"/>
    </row>
    <row r="107" spans="1:6" s="2" customFormat="1" ht="12.75">
      <c r="A107" s="30"/>
      <c r="B107" s="31"/>
      <c r="C107" s="26"/>
      <c r="D107" s="86"/>
      <c r="F107" s="74"/>
    </row>
    <row r="108" spans="2:6" ht="12.75">
      <c r="B108" s="51" t="s">
        <v>133</v>
      </c>
      <c r="D108" s="92"/>
      <c r="E108" s="54">
        <v>204679</v>
      </c>
      <c r="F108" s="74"/>
    </row>
    <row r="109" spans="2:6" ht="12.75">
      <c r="B109" s="31" t="s">
        <v>134</v>
      </c>
      <c r="D109" s="92"/>
      <c r="E109" s="54"/>
      <c r="F109" s="74"/>
    </row>
    <row r="110" spans="2:6" ht="12.75">
      <c r="B110" s="51"/>
      <c r="D110" s="93"/>
      <c r="F110" s="74"/>
    </row>
    <row r="111" spans="2:6" ht="12.75">
      <c r="B111" s="51" t="s">
        <v>150</v>
      </c>
      <c r="D111" s="92"/>
      <c r="E111" s="54">
        <v>11264867</v>
      </c>
      <c r="F111" s="74"/>
    </row>
    <row r="112" spans="2:5" ht="12.75">
      <c r="B112" s="51" t="s">
        <v>158</v>
      </c>
      <c r="D112" s="92"/>
      <c r="E112" s="54"/>
    </row>
    <row r="113" spans="2:5" ht="12.75">
      <c r="B113" s="51"/>
      <c r="D113" s="92"/>
      <c r="E113" s="54"/>
    </row>
    <row r="114" spans="1:5" ht="12.75">
      <c r="A114" s="57" t="s">
        <v>96</v>
      </c>
      <c r="B114" s="25" t="s">
        <v>191</v>
      </c>
      <c r="D114" s="92"/>
      <c r="E114" s="54"/>
    </row>
    <row r="115" spans="2:5" ht="12.75">
      <c r="B115" s="51"/>
      <c r="D115" s="92"/>
      <c r="E115" s="54"/>
    </row>
    <row r="116" spans="1:6" s="2" customFormat="1" ht="12.75">
      <c r="A116" s="30"/>
      <c r="B116" s="26"/>
      <c r="C116" s="26"/>
      <c r="F116" s="26"/>
    </row>
    <row r="117" spans="1:6" s="2" customFormat="1" ht="12.75">
      <c r="A117" s="30"/>
      <c r="B117" s="31"/>
      <c r="C117" s="26"/>
      <c r="F117" s="26"/>
    </row>
    <row r="118" spans="1:6" s="2" customFormat="1" ht="12.75">
      <c r="A118" s="30"/>
      <c r="B118" s="31"/>
      <c r="C118" s="26"/>
      <c r="F118" s="26"/>
    </row>
    <row r="119" spans="1:6" s="2" customFormat="1" ht="12.75">
      <c r="A119" s="30"/>
      <c r="B119" s="31"/>
      <c r="C119" s="26"/>
      <c r="F119" s="26"/>
    </row>
  </sheetData>
  <printOptions/>
  <pageMargins left="0.5905511811023623" right="0.3937007874015748" top="1.1655511811023622" bottom="0.5511811023622047" header="0.5118110236220472" footer="0.5118110236220472"/>
  <pageSetup orientation="portrait" paperSize="9" r:id="rId2"/>
  <rowBreaks count="1" manualBreakCount="1">
    <brk id="55" max="4" man="1"/>
  </rowBreaks>
  <drawing r:id="rId1"/>
</worksheet>
</file>

<file path=xl/worksheets/sheet7.xml><?xml version="1.0" encoding="utf-8"?>
<worksheet xmlns="http://schemas.openxmlformats.org/spreadsheetml/2006/main" xmlns:r="http://schemas.openxmlformats.org/officeDocument/2006/relationships">
  <dimension ref="A1:AR531"/>
  <sheetViews>
    <sheetView tabSelected="1" view="pageBreakPreview" zoomScaleSheetLayoutView="100" workbookViewId="0" topLeftCell="A125">
      <selection activeCell="A132" sqref="A132"/>
    </sheetView>
  </sheetViews>
  <sheetFormatPr defaultColWidth="9.140625" defaultRowHeight="12.75"/>
  <cols>
    <col min="1" max="1" width="4.140625" style="38" customWidth="1"/>
    <col min="2" max="2" width="3.7109375" style="18" customWidth="1"/>
    <col min="3" max="3" width="28.8515625" style="18" customWidth="1"/>
    <col min="4" max="4" width="11.8515625" style="18" customWidth="1"/>
    <col min="5" max="5" width="15.28125" style="19" bestFit="1" customWidth="1"/>
    <col min="6" max="6" width="16.7109375" style="19" customWidth="1"/>
    <col min="7" max="7" width="16.421875" style="19" customWidth="1"/>
    <col min="8" max="16384" width="8.8515625" style="19" customWidth="1"/>
  </cols>
  <sheetData>
    <row r="1" spans="1:4" s="2" customFormat="1" ht="12.75">
      <c r="A1" s="38" t="s">
        <v>0</v>
      </c>
      <c r="D1" s="3"/>
    </row>
    <row r="2" spans="1:4" s="2" customFormat="1" ht="12.75">
      <c r="A2" s="19" t="s">
        <v>1</v>
      </c>
      <c r="D2" s="3"/>
    </row>
    <row r="3" spans="1:4" ht="12.75">
      <c r="A3" s="39"/>
      <c r="B3" s="22"/>
      <c r="C3" s="22"/>
      <c r="D3" s="22"/>
    </row>
    <row r="5" spans="2:3" ht="12.75">
      <c r="B5" s="20"/>
      <c r="C5" s="20"/>
    </row>
    <row r="6" spans="2:3" ht="12.75">
      <c r="B6" s="24"/>
      <c r="C6" s="24"/>
    </row>
    <row r="7" spans="2:3" ht="12.75">
      <c r="B7" s="24"/>
      <c r="C7" s="24"/>
    </row>
    <row r="8" spans="1:32" s="86" customFormat="1" ht="12.75">
      <c r="A8" s="58" t="s">
        <v>182</v>
      </c>
      <c r="B8" s="30" t="s">
        <v>53</v>
      </c>
      <c r="C8" s="30"/>
      <c r="D8" s="94"/>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row>
    <row r="9" spans="1:32" s="27" customFormat="1" ht="12.75">
      <c r="A9" s="40"/>
      <c r="B9" s="30"/>
      <c r="C9" s="30"/>
      <c r="D9" s="32"/>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 ht="12.75">
      <c r="B10" s="24"/>
      <c r="C10" s="24"/>
    </row>
    <row r="11" spans="2:3" ht="12.75">
      <c r="B11" s="24"/>
      <c r="C11" s="24"/>
    </row>
    <row r="12" spans="2:3" ht="12.75">
      <c r="B12" s="24"/>
      <c r="C12" s="24"/>
    </row>
    <row r="13" spans="2:3" ht="12.75">
      <c r="B13" s="24"/>
      <c r="C13" s="24"/>
    </row>
    <row r="14" spans="2:3" ht="12.75">
      <c r="B14" s="24"/>
      <c r="C14" s="24"/>
    </row>
    <row r="15" spans="2:3" ht="12.75">
      <c r="B15" s="24"/>
      <c r="C15" s="24"/>
    </row>
    <row r="16" spans="2:3" ht="12.75">
      <c r="B16" s="24"/>
      <c r="C16" s="24"/>
    </row>
    <row r="17" spans="2:3" ht="12.75">
      <c r="B17" s="24"/>
      <c r="C17" s="24"/>
    </row>
    <row r="18" spans="2:3" ht="12.75">
      <c r="B18" s="24"/>
      <c r="C18" s="24"/>
    </row>
    <row r="19" spans="2:3" ht="12.75">
      <c r="B19" s="24"/>
      <c r="C19" s="24"/>
    </row>
    <row r="20" spans="1:44" s="2" customFormat="1" ht="12.75">
      <c r="A20" s="58" t="s">
        <v>97</v>
      </c>
      <c r="B20" s="30" t="s">
        <v>67</v>
      </c>
      <c r="C20" s="30"/>
      <c r="D20" s="96"/>
      <c r="E20" s="97"/>
      <c r="F20" s="97"/>
      <c r="G20" s="9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row>
    <row r="21" spans="1:44" s="2" customFormat="1" ht="12.75">
      <c r="A21" s="40"/>
      <c r="B21" s="30" t="s">
        <v>68</v>
      </c>
      <c r="C21" s="30"/>
      <c r="D21" s="96"/>
      <c r="E21" s="97"/>
      <c r="F21" s="97"/>
      <c r="G21" s="9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row>
    <row r="22" spans="1:44" s="2" customFormat="1" ht="12.75">
      <c r="A22" s="40"/>
      <c r="B22" s="30"/>
      <c r="C22" s="30"/>
      <c r="D22" s="34"/>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row>
    <row r="23" spans="1:44" s="2" customFormat="1" ht="12.75">
      <c r="A23" s="40"/>
      <c r="B23" s="34"/>
      <c r="C23" s="34"/>
      <c r="D23" s="34"/>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row>
    <row r="24" spans="1:44" s="2" customFormat="1" ht="12.75">
      <c r="A24" s="40"/>
      <c r="B24" s="34"/>
      <c r="C24" s="34"/>
      <c r="D24" s="34"/>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spans="1:44" s="2" customFormat="1" ht="12.75">
      <c r="A25" s="40"/>
      <c r="B25" s="34"/>
      <c r="C25" s="34"/>
      <c r="D25" s="34"/>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spans="1:44" s="2" customFormat="1" ht="12.75">
      <c r="A26" s="40"/>
      <c r="B26" s="34"/>
      <c r="C26" s="34"/>
      <c r="D26" s="34"/>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44" s="2" customFormat="1" ht="12.75">
      <c r="A27" s="40"/>
      <c r="B27" s="34"/>
      <c r="C27" s="34"/>
      <c r="D27" s="34"/>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row>
    <row r="28" spans="1:44" s="2" customFormat="1" ht="12.75">
      <c r="A28" s="40"/>
      <c r="B28" s="34"/>
      <c r="C28" s="34"/>
      <c r="D28" s="34"/>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row>
    <row r="29" spans="1:44" s="2" customFormat="1" ht="12.75">
      <c r="A29" s="58" t="s">
        <v>98</v>
      </c>
      <c r="B29" s="30" t="s">
        <v>48</v>
      </c>
      <c r="C29" s="30"/>
      <c r="D29" s="34"/>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row>
    <row r="30" spans="1:44" s="2" customFormat="1" ht="12.75">
      <c r="A30" s="58"/>
      <c r="B30" s="30"/>
      <c r="C30" s="30"/>
      <c r="D30" s="34"/>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row>
    <row r="32" spans="1:44" s="2" customFormat="1" ht="12.75">
      <c r="A32" s="40"/>
      <c r="B32" s="34"/>
      <c r="C32" s="34"/>
      <c r="D32" s="34"/>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row>
    <row r="33" spans="1:44" s="2" customFormat="1" ht="12.75">
      <c r="A33" s="40"/>
      <c r="B33" s="34"/>
      <c r="C33" s="34"/>
      <c r="D33" s="34"/>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row>
    <row r="34" spans="1:44" s="2" customFormat="1" ht="12.75">
      <c r="A34" s="40"/>
      <c r="B34" s="34"/>
      <c r="C34" s="34"/>
      <c r="D34" s="34"/>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row>
    <row r="35" spans="1:44" s="2" customFormat="1" ht="12.75">
      <c r="A35" s="58" t="s">
        <v>99</v>
      </c>
      <c r="B35" s="30" t="s">
        <v>54</v>
      </c>
      <c r="C35" s="30"/>
      <c r="D35" s="34"/>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row>
    <row r="36" spans="1:44" s="2" customFormat="1" ht="12.75">
      <c r="A36" s="58"/>
      <c r="B36" s="30"/>
      <c r="C36" s="30"/>
      <c r="D36" s="34"/>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row>
    <row r="37" spans="1:44" s="2" customFormat="1" ht="12.75">
      <c r="A37" s="40"/>
      <c r="B37" s="34"/>
      <c r="C37" s="34"/>
      <c r="D37" s="34"/>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row>
    <row r="38" spans="1:44" s="2" customFormat="1" ht="12.75">
      <c r="A38" s="40"/>
      <c r="B38" s="34"/>
      <c r="C38" s="34"/>
      <c r="D38" s="34"/>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row>
    <row r="39" spans="1:44" s="2" customFormat="1" ht="12.75">
      <c r="A39" s="58" t="s">
        <v>100</v>
      </c>
      <c r="B39" s="30" t="s">
        <v>11</v>
      </c>
      <c r="C39" s="30"/>
      <c r="D39" s="34"/>
      <c r="E39" s="28"/>
      <c r="F39" s="28"/>
      <c r="G39" s="34"/>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row>
    <row r="40" spans="1:44" s="2" customFormat="1" ht="12.75">
      <c r="A40" s="40"/>
      <c r="B40" s="30"/>
      <c r="C40" s="30"/>
      <c r="D40" s="34"/>
      <c r="E40" s="34"/>
      <c r="F40" s="47"/>
      <c r="G40" s="37" t="s">
        <v>72</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row>
    <row r="41" spans="1:44" s="26" customFormat="1" ht="12.75">
      <c r="A41" s="40"/>
      <c r="B41" s="34"/>
      <c r="C41" s="34"/>
      <c r="D41" s="34"/>
      <c r="E41" s="44"/>
      <c r="F41" s="44"/>
      <c r="G41" s="44" t="s">
        <v>161</v>
      </c>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row>
    <row r="42" spans="1:44" s="26" customFormat="1" ht="12.75">
      <c r="A42" s="40"/>
      <c r="B42" s="34"/>
      <c r="C42" s="34"/>
      <c r="D42" s="34"/>
      <c r="E42" s="47"/>
      <c r="F42" s="47"/>
      <c r="G42" s="47" t="s">
        <v>37</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1:44" s="2" customFormat="1" ht="12.75">
      <c r="A43" s="40"/>
      <c r="B43" s="34" t="s">
        <v>49</v>
      </c>
      <c r="C43" s="34"/>
      <c r="D43" s="34"/>
      <c r="E43" s="46"/>
      <c r="F43" s="46"/>
      <c r="G43" s="42">
        <v>1184200</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row>
    <row r="44" spans="1:44" s="2" customFormat="1" ht="12.75">
      <c r="A44" s="40"/>
      <c r="B44" s="34" t="s">
        <v>149</v>
      </c>
      <c r="C44" s="34"/>
      <c r="D44" s="34"/>
      <c r="E44" s="46"/>
      <c r="F44" s="46"/>
      <c r="G44" s="70">
        <v>-175000</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row>
    <row r="45" spans="1:44" s="2" customFormat="1" ht="13.5" thickBot="1">
      <c r="A45" s="40"/>
      <c r="B45" s="34"/>
      <c r="C45" s="34"/>
      <c r="D45" s="34"/>
      <c r="E45" s="46"/>
      <c r="F45" s="46"/>
      <c r="G45" s="43">
        <f>SUM(G43:G44)</f>
        <v>1009200</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row>
    <row r="46" spans="1:44" s="2" customFormat="1" ht="13.5" thickTop="1">
      <c r="A46" s="40"/>
      <c r="B46" s="45"/>
      <c r="C46" s="45"/>
      <c r="D46" s="34"/>
      <c r="E46" s="42"/>
      <c r="F46" s="46"/>
      <c r="G46" s="46"/>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row>
    <row r="47" spans="1:44" s="2" customFormat="1" ht="12.75">
      <c r="A47" s="40"/>
      <c r="B47" s="45"/>
      <c r="C47" s="45"/>
      <c r="D47" s="34"/>
      <c r="E47" s="42"/>
      <c r="F47" s="42"/>
      <c r="G47" s="46"/>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row>
    <row r="48" spans="1:44" s="2" customFormat="1" ht="12.75">
      <c r="A48" s="40"/>
      <c r="B48" s="45"/>
      <c r="C48" s="45"/>
      <c r="D48" s="34"/>
      <c r="E48" s="42"/>
      <c r="F48" s="42"/>
      <c r="G48" s="46"/>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row>
    <row r="49" spans="1:44" s="2" customFormat="1" ht="12.75">
      <c r="A49" s="40"/>
      <c r="B49" s="45"/>
      <c r="C49" s="45"/>
      <c r="D49" s="34"/>
      <c r="E49" s="42"/>
      <c r="F49" s="42"/>
      <c r="G49" s="46"/>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row>
    <row r="50" spans="1:44" s="2" customFormat="1" ht="12.75">
      <c r="A50" s="58" t="s">
        <v>101</v>
      </c>
      <c r="B50" s="30" t="s">
        <v>111</v>
      </c>
      <c r="C50" s="30"/>
      <c r="D50" s="34"/>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row>
    <row r="51" spans="1:44" s="2" customFormat="1" ht="12.75">
      <c r="A51" s="58"/>
      <c r="B51" s="30"/>
      <c r="C51" s="30"/>
      <c r="D51" s="34"/>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row>
    <row r="52" spans="1:44" s="2" customFormat="1" ht="12.75">
      <c r="A52" s="40"/>
      <c r="B52" s="34"/>
      <c r="C52" s="34"/>
      <c r="D52" s="34"/>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row>
    <row r="53" spans="1:44" s="2" customFormat="1" ht="12.75">
      <c r="A53" s="40"/>
      <c r="B53" s="34"/>
      <c r="C53" s="34"/>
      <c r="D53" s="34"/>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row>
    <row r="54" spans="1:44" s="2" customFormat="1" ht="12.75">
      <c r="A54" s="40"/>
      <c r="B54" s="34"/>
      <c r="C54" s="34"/>
      <c r="D54" s="34"/>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row>
    <row r="55" spans="1:44" s="2" customFormat="1" ht="12.75">
      <c r="A55" s="58" t="s">
        <v>102</v>
      </c>
      <c r="B55" s="30" t="s">
        <v>110</v>
      </c>
      <c r="C55" s="30"/>
      <c r="D55" s="34"/>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row>
    <row r="56" spans="1:44" s="2" customFormat="1" ht="12.75">
      <c r="A56" s="58"/>
      <c r="B56" s="30"/>
      <c r="C56" s="30"/>
      <c r="D56" s="34"/>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row>
    <row r="57" spans="1:44" s="2" customFormat="1" ht="12.75">
      <c r="A57" s="40"/>
      <c r="B57" s="34" t="s">
        <v>192</v>
      </c>
      <c r="C57" s="34"/>
      <c r="D57" s="34"/>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row>
    <row r="58" spans="1:44" s="2" customFormat="1" ht="12.75">
      <c r="A58" s="40"/>
      <c r="B58" s="34"/>
      <c r="C58" s="34"/>
      <c r="D58" s="34"/>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row>
    <row r="59" spans="1:44" s="2" customFormat="1" ht="12.75">
      <c r="A59" s="40"/>
      <c r="B59" s="34"/>
      <c r="C59" s="34"/>
      <c r="D59" s="34"/>
      <c r="E59" s="28"/>
      <c r="F59" s="28"/>
      <c r="G59" s="37" t="s">
        <v>72</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row>
    <row r="60" spans="1:44" s="2" customFormat="1" ht="12.75">
      <c r="A60" s="40"/>
      <c r="B60" s="34"/>
      <c r="C60" s="34"/>
      <c r="D60" s="34"/>
      <c r="E60" s="28"/>
      <c r="F60" s="28"/>
      <c r="G60" s="44" t="s">
        <v>161</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row>
    <row r="61" spans="1:44" s="2" customFormat="1" ht="12.75">
      <c r="A61" s="40"/>
      <c r="B61" s="34"/>
      <c r="C61" s="34"/>
      <c r="D61" s="34"/>
      <c r="E61" s="28"/>
      <c r="F61" s="28"/>
      <c r="G61" s="37" t="s">
        <v>37</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row>
    <row r="62" spans="1:44" s="2" customFormat="1" ht="12.75">
      <c r="A62" s="40"/>
      <c r="B62" s="34" t="s">
        <v>193</v>
      </c>
      <c r="C62" s="34"/>
      <c r="D62" s="34"/>
      <c r="E62" s="28"/>
      <c r="F62" s="28"/>
      <c r="G62" s="104">
        <f>932044+4750000</f>
        <v>5682044</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row>
    <row r="63" spans="1:44" s="2" customFormat="1" ht="12.75">
      <c r="A63" s="40"/>
      <c r="B63" s="34" t="s">
        <v>194</v>
      </c>
      <c r="C63" s="34"/>
      <c r="D63" s="34"/>
      <c r="E63" s="28"/>
      <c r="F63" s="28"/>
      <c r="G63" s="104">
        <v>3800000</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row>
    <row r="64" spans="1:44" s="2" customFormat="1" ht="13.5" thickBot="1">
      <c r="A64" s="40"/>
      <c r="B64" s="34" t="s">
        <v>195</v>
      </c>
      <c r="C64" s="34"/>
      <c r="D64" s="34"/>
      <c r="E64" s="28"/>
      <c r="F64" s="28"/>
      <c r="G64" s="105">
        <v>1808</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s="2" customFormat="1" ht="12.75">
      <c r="A65" s="40"/>
      <c r="B65" s="34"/>
      <c r="C65" s="34"/>
      <c r="D65" s="34"/>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s="2" customFormat="1" ht="12.75">
      <c r="A66" s="40"/>
      <c r="B66" s="34" t="s">
        <v>187</v>
      </c>
      <c r="C66" s="34"/>
      <c r="D66" s="34"/>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s="2" customFormat="1" ht="12.75">
      <c r="A67" s="40"/>
      <c r="B67" s="34"/>
      <c r="C67" s="34"/>
      <c r="D67" s="34"/>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s="2" customFormat="1" ht="12.75">
      <c r="A68" s="40"/>
      <c r="B68" s="34"/>
      <c r="C68" s="34"/>
      <c r="D68" s="34"/>
      <c r="E68" s="28"/>
      <c r="F68" s="28"/>
      <c r="G68" s="37" t="s">
        <v>77</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s="2" customFormat="1" ht="12.75">
      <c r="A69" s="40"/>
      <c r="B69" s="34"/>
      <c r="C69" s="34"/>
      <c r="D69" s="34"/>
      <c r="E69" s="28"/>
      <c r="F69" s="28"/>
      <c r="G69" s="44" t="s">
        <v>161</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s="2" customFormat="1" ht="12.75">
      <c r="A70" s="40"/>
      <c r="B70" s="34"/>
      <c r="C70" s="34"/>
      <c r="D70" s="34"/>
      <c r="E70" s="28"/>
      <c r="F70" s="28"/>
      <c r="G70" s="37" t="s">
        <v>37</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s="2" customFormat="1" ht="12.75">
      <c r="A71" s="40"/>
      <c r="B71" s="34" t="s">
        <v>188</v>
      </c>
      <c r="C71" s="34"/>
      <c r="D71" s="34"/>
      <c r="E71" s="28"/>
      <c r="F71" s="28"/>
      <c r="G71" s="42">
        <v>2139166</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s="2" customFormat="1" ht="12.75">
      <c r="A72" s="40"/>
      <c r="B72" s="34" t="s">
        <v>189</v>
      </c>
      <c r="C72" s="34"/>
      <c r="D72" s="34"/>
      <c r="E72" s="28"/>
      <c r="G72" s="42">
        <v>1441229</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s="2" customFormat="1" ht="13.5" thickBot="1">
      <c r="A73" s="40"/>
      <c r="B73" s="34" t="s">
        <v>190</v>
      </c>
      <c r="C73" s="34"/>
      <c r="D73" s="34"/>
      <c r="E73" s="28"/>
      <c r="F73" s="28"/>
      <c r="G73" s="105">
        <v>1445610</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s="2" customFormat="1" ht="12.75">
      <c r="A74" s="40"/>
      <c r="B74" s="34"/>
      <c r="C74" s="34"/>
      <c r="D74" s="34"/>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s="27" customFormat="1" ht="12.75">
      <c r="A75" s="58" t="s">
        <v>103</v>
      </c>
      <c r="B75" s="30" t="s">
        <v>135</v>
      </c>
      <c r="C75" s="30"/>
      <c r="D75" s="34"/>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row>
    <row r="76" spans="1:44" s="27" customFormat="1" ht="12.75">
      <c r="A76" s="58"/>
      <c r="B76" s="30"/>
      <c r="C76" s="30"/>
      <c r="D76" s="34"/>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row>
    <row r="77" spans="1:44" s="2" customFormat="1" ht="12.75">
      <c r="A77" s="40"/>
      <c r="B77" s="30" t="s">
        <v>136</v>
      </c>
      <c r="C77" s="30"/>
      <c r="D77" s="34"/>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s="27" customFormat="1" ht="12.75">
      <c r="A78" s="41"/>
      <c r="B78" s="35"/>
      <c r="C78" s="35"/>
      <c r="D78" s="35"/>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row>
    <row r="79" spans="1:44" s="27" customFormat="1" ht="12.75">
      <c r="A79" s="41"/>
      <c r="B79" s="35"/>
      <c r="C79" s="35"/>
      <c r="D79" s="35"/>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row>
    <row r="80" spans="1:44" s="27" customFormat="1" ht="12.75">
      <c r="A80" s="41"/>
      <c r="B80" s="35"/>
      <c r="C80" s="35"/>
      <c r="D80" s="35"/>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row>
    <row r="81" spans="1:44" s="27" customFormat="1" ht="12.75">
      <c r="A81" s="41"/>
      <c r="B81" s="35"/>
      <c r="C81" s="35"/>
      <c r="D81" s="35"/>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row>
    <row r="82" spans="1:44" s="27" customFormat="1" ht="12.75">
      <c r="A82" s="41"/>
      <c r="B82" s="35"/>
      <c r="C82" s="35"/>
      <c r="D82" s="35"/>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row>
    <row r="83" spans="1:44" s="27" customFormat="1" ht="12.75">
      <c r="A83" s="41"/>
      <c r="B83" s="35"/>
      <c r="C83" s="35"/>
      <c r="D83" s="35"/>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row>
    <row r="84" spans="1:44" s="27" customFormat="1" ht="12.75">
      <c r="A84" s="41"/>
      <c r="B84" s="35"/>
      <c r="C84" s="35"/>
      <c r="D84" s="28"/>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row>
    <row r="85" spans="1:44" s="27" customFormat="1" ht="12.75">
      <c r="A85" s="41"/>
      <c r="B85" s="35"/>
      <c r="C85" s="35"/>
      <c r="D85" s="35"/>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row>
    <row r="86" spans="1:44" s="27" customFormat="1" ht="12.75">
      <c r="A86" s="41"/>
      <c r="B86" s="35"/>
      <c r="C86" s="35"/>
      <c r="D86" s="35"/>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row>
    <row r="87" spans="1:44" s="27" customFormat="1" ht="12.75">
      <c r="A87" s="41"/>
      <c r="B87" s="35"/>
      <c r="C87" s="35"/>
      <c r="D87" s="35"/>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row>
    <row r="88" spans="1:44" s="27" customFormat="1" ht="12.75">
      <c r="A88" s="41"/>
      <c r="B88" s="35"/>
      <c r="C88" s="35"/>
      <c r="D88" s="35"/>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row>
    <row r="89" spans="1:44" s="27" customFormat="1" ht="12.75">
      <c r="A89" s="41"/>
      <c r="B89" s="35"/>
      <c r="C89" s="35"/>
      <c r="D89" s="35"/>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row>
    <row r="90" spans="1:44" s="27" customFormat="1" ht="12.75">
      <c r="A90" s="41"/>
      <c r="B90" s="35"/>
      <c r="C90" s="35"/>
      <c r="D90" s="35"/>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row>
    <row r="91" spans="1:44" s="27" customFormat="1" ht="12.75">
      <c r="A91" s="41"/>
      <c r="B91" s="35"/>
      <c r="C91" s="35"/>
      <c r="D91" s="35"/>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row>
    <row r="92" spans="1:44" s="27" customFormat="1" ht="12.75">
      <c r="A92" s="41"/>
      <c r="B92" s="35"/>
      <c r="C92" s="35"/>
      <c r="D92" s="35"/>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row>
    <row r="93" spans="1:44" s="27" customFormat="1" ht="12.75">
      <c r="A93" s="41"/>
      <c r="B93" s="35"/>
      <c r="C93" s="35"/>
      <c r="D93" s="35"/>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row>
    <row r="94" spans="1:44" s="27" customFormat="1" ht="12.75">
      <c r="A94" s="40"/>
      <c r="B94" s="30" t="s">
        <v>137</v>
      </c>
      <c r="C94" s="30"/>
      <c r="D94" s="34"/>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row>
    <row r="95" spans="1:44" s="27" customFormat="1" ht="12.75">
      <c r="A95" s="40"/>
      <c r="B95" s="34"/>
      <c r="C95" s="34"/>
      <c r="D95" s="34"/>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row>
    <row r="96" spans="1:44" s="27" customFormat="1" ht="12.75">
      <c r="A96" s="41"/>
      <c r="B96" s="34"/>
      <c r="C96" s="34"/>
      <c r="D96" s="35"/>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row>
    <row r="97" spans="1:44" s="27" customFormat="1" ht="12.75">
      <c r="A97" s="41"/>
      <c r="B97" s="34"/>
      <c r="C97" s="34"/>
      <c r="D97" s="35"/>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row>
    <row r="98" spans="1:44" s="27" customFormat="1" ht="12.75">
      <c r="A98" s="41"/>
      <c r="B98" s="34"/>
      <c r="C98" s="34"/>
      <c r="D98" s="35"/>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row>
    <row r="99" spans="1:44" s="27" customFormat="1" ht="12.75">
      <c r="A99" s="41"/>
      <c r="B99" s="34"/>
      <c r="C99" s="34"/>
      <c r="D99" s="35"/>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row>
    <row r="100" spans="1:44" s="2" customFormat="1" ht="12.75">
      <c r="A100" s="40"/>
      <c r="B100" s="30"/>
      <c r="C100" s="30"/>
      <c r="D100" s="34"/>
      <c r="E100" s="55" t="s">
        <v>138</v>
      </c>
      <c r="F100" s="55" t="s">
        <v>140</v>
      </c>
      <c r="G100" s="71" t="s">
        <v>153</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s="2" customFormat="1" ht="12.75">
      <c r="A101" s="40"/>
      <c r="B101" s="30" t="s">
        <v>142</v>
      </c>
      <c r="C101" s="30"/>
      <c r="D101" s="34"/>
      <c r="E101" s="71" t="s">
        <v>139</v>
      </c>
      <c r="F101" s="71" t="s">
        <v>141</v>
      </c>
      <c r="G101" s="71"/>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s="2" customFormat="1" ht="12.75">
      <c r="A102" s="40"/>
      <c r="B102" s="67"/>
      <c r="C102" s="67"/>
      <c r="D102" s="68"/>
      <c r="E102" s="69" t="s">
        <v>37</v>
      </c>
      <c r="F102" s="69" t="s">
        <v>37</v>
      </c>
      <c r="G102" s="69" t="s">
        <v>37</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s="2" customFormat="1" ht="12.75">
      <c r="A103" s="40"/>
      <c r="B103" s="34" t="s">
        <v>143</v>
      </c>
      <c r="C103" s="34"/>
      <c r="D103" s="34"/>
      <c r="E103" s="65">
        <v>5000000</v>
      </c>
      <c r="F103" s="42">
        <v>5000000</v>
      </c>
      <c r="G103" s="72">
        <f>E103-F103</f>
        <v>0</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s="2" customFormat="1" ht="12.75">
      <c r="A104" s="40"/>
      <c r="B104" s="34" t="s">
        <v>144</v>
      </c>
      <c r="C104" s="34"/>
      <c r="D104" s="34"/>
      <c r="E104" s="65">
        <v>2600000</v>
      </c>
      <c r="F104" s="42">
        <v>2600000</v>
      </c>
      <c r="G104" s="72">
        <f>E104-F104</f>
        <v>0</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s="2" customFormat="1" ht="12.75">
      <c r="A105" s="40"/>
      <c r="B105" s="34" t="s">
        <v>145</v>
      </c>
      <c r="C105" s="34"/>
      <c r="D105" s="34"/>
      <c r="E105" s="65">
        <v>3000000</v>
      </c>
      <c r="F105" s="42">
        <v>0</v>
      </c>
      <c r="G105" s="72">
        <f>E105-F105</f>
        <v>3000000</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s="2" customFormat="1" ht="12.75">
      <c r="A106" s="40"/>
      <c r="B106" s="34" t="s">
        <v>146</v>
      </c>
      <c r="C106" s="34"/>
      <c r="D106" s="34"/>
      <c r="E106" s="65">
        <v>3110000</v>
      </c>
      <c r="F106" s="42">
        <v>3110000</v>
      </c>
      <c r="G106" s="72">
        <f>E106-F106</f>
        <v>0</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s="2" customFormat="1" ht="12.75">
      <c r="A107" s="40"/>
      <c r="B107" s="34" t="s">
        <v>147</v>
      </c>
      <c r="C107" s="34"/>
      <c r="D107" s="34"/>
      <c r="E107" s="65">
        <v>1200000</v>
      </c>
      <c r="F107" s="42">
        <v>1200000</v>
      </c>
      <c r="G107" s="72">
        <f>E107-F107</f>
        <v>0</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s="2" customFormat="1" ht="13.5" thickBot="1">
      <c r="A108" s="40"/>
      <c r="B108" s="34"/>
      <c r="C108" s="34"/>
      <c r="D108" s="34"/>
      <c r="E108" s="66">
        <f>SUM(E103:E107)</f>
        <v>14910000</v>
      </c>
      <c r="F108" s="66">
        <f>SUM(F103:F107)</f>
        <v>11910000</v>
      </c>
      <c r="G108" s="66">
        <f>SUM(G103:G107)</f>
        <v>3000000</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s="2" customFormat="1" ht="13.5" thickTop="1">
      <c r="A109" s="40"/>
      <c r="B109" s="34"/>
      <c r="C109" s="34"/>
      <c r="D109" s="34"/>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s="2" customFormat="1" ht="12.75">
      <c r="A110" s="58" t="s">
        <v>104</v>
      </c>
      <c r="B110" s="30" t="s">
        <v>112</v>
      </c>
      <c r="C110" s="30"/>
      <c r="D110" s="34"/>
      <c r="E110" s="28"/>
      <c r="F110" s="28"/>
      <c r="G110" s="34"/>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s="2" customFormat="1" ht="12.75">
      <c r="A111" s="58"/>
      <c r="B111" s="30"/>
      <c r="C111" s="30"/>
      <c r="D111" s="34"/>
      <c r="E111" s="28"/>
      <c r="F111" s="28"/>
      <c r="G111" s="34"/>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s="27" customFormat="1" ht="12.75">
      <c r="A112" s="41"/>
      <c r="B112" s="34" t="s">
        <v>151</v>
      </c>
      <c r="C112" s="34"/>
      <c r="D112" s="34"/>
      <c r="E112" s="28"/>
      <c r="F112" s="28"/>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row>
    <row r="113" spans="1:44" s="27" customFormat="1" ht="12.75">
      <c r="A113" s="41"/>
      <c r="B113" s="34" t="s">
        <v>169</v>
      </c>
      <c r="C113" s="34"/>
      <c r="D113" s="34"/>
      <c r="E113" s="28"/>
      <c r="F113" s="28"/>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row>
    <row r="114" spans="1:44" s="27" customFormat="1" ht="12.75">
      <c r="A114" s="41"/>
      <c r="B114" s="34"/>
      <c r="C114" s="34"/>
      <c r="D114" s="34"/>
      <c r="E114" s="28"/>
      <c r="F114" s="28"/>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row>
    <row r="115" spans="1:44" s="27" customFormat="1" ht="12.75">
      <c r="A115" s="41"/>
      <c r="B115" s="34"/>
      <c r="C115" s="34"/>
      <c r="D115" s="34"/>
      <c r="E115" s="37" t="s">
        <v>114</v>
      </c>
      <c r="F115" s="37" t="s">
        <v>115</v>
      </c>
      <c r="G115" s="37" t="s">
        <v>36</v>
      </c>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row>
    <row r="116" spans="1:44" s="27" customFormat="1" ht="12.75">
      <c r="A116" s="41"/>
      <c r="B116" s="34"/>
      <c r="C116" s="34"/>
      <c r="D116" s="34"/>
      <c r="E116" s="47" t="s">
        <v>37</v>
      </c>
      <c r="F116" s="47" t="s">
        <v>37</v>
      </c>
      <c r="G116" s="47" t="s">
        <v>37</v>
      </c>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row>
    <row r="117" spans="1:44" s="27" customFormat="1" ht="12.75">
      <c r="A117" s="41"/>
      <c r="B117" s="34"/>
      <c r="C117" s="34"/>
      <c r="D117" s="34"/>
      <c r="E117" s="47"/>
      <c r="F117" s="47"/>
      <c r="G117" s="28"/>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row>
    <row r="118" spans="1:44" s="27" customFormat="1" ht="12.75">
      <c r="A118" s="41"/>
      <c r="B118" s="34" t="s">
        <v>113</v>
      </c>
      <c r="C118" s="34"/>
      <c r="D118" s="34"/>
      <c r="E118" s="42">
        <v>671999.99</v>
      </c>
      <c r="F118" s="42">
        <v>0</v>
      </c>
      <c r="G118" s="72">
        <f>E118+F118</f>
        <v>671999.99</v>
      </c>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row>
    <row r="119" spans="1:44" s="27" customFormat="1" ht="12.75">
      <c r="A119" s="41"/>
      <c r="B119" s="34" t="s">
        <v>32</v>
      </c>
      <c r="C119" s="34"/>
      <c r="D119" s="34"/>
      <c r="E119" s="42">
        <v>29821.29</v>
      </c>
      <c r="F119" s="42">
        <v>1177.8</v>
      </c>
      <c r="G119" s="72">
        <f>E119+F119</f>
        <v>30999.09</v>
      </c>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row>
    <row r="120" spans="1:44" s="27" customFormat="1" ht="13.5" thickBot="1">
      <c r="A120" s="41"/>
      <c r="B120" s="34" t="s">
        <v>36</v>
      </c>
      <c r="C120" s="34"/>
      <c r="D120" s="34"/>
      <c r="E120" s="43">
        <f>SUM(E118:E119)</f>
        <v>701821.28</v>
      </c>
      <c r="F120" s="43">
        <f>SUM(F118:F119)</f>
        <v>1177.8</v>
      </c>
      <c r="G120" s="43">
        <f>SUM(G118:G119)</f>
        <v>702999.08</v>
      </c>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row>
    <row r="121" ht="13.5" thickTop="1"/>
    <row r="122" spans="1:44" s="2" customFormat="1" ht="12.75">
      <c r="A122" s="58" t="s">
        <v>105</v>
      </c>
      <c r="B122" s="30" t="s">
        <v>50</v>
      </c>
      <c r="C122" s="30"/>
      <c r="D122" s="34"/>
      <c r="E122" s="28"/>
      <c r="F122" s="28"/>
      <c r="G122" s="34"/>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row>
    <row r="123" spans="1:44" s="2" customFormat="1" ht="12.75">
      <c r="A123" s="58"/>
      <c r="B123" s="30"/>
      <c r="C123" s="30"/>
      <c r="D123" s="34"/>
      <c r="E123" s="28"/>
      <c r="F123" s="28"/>
      <c r="G123" s="34"/>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row>
    <row r="124" spans="1:44" s="2" customFormat="1" ht="12.75">
      <c r="A124" s="40"/>
      <c r="G124" s="34"/>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row>
    <row r="125" spans="1:44" s="2" customFormat="1" ht="12.75">
      <c r="A125" s="40"/>
      <c r="G125" s="34"/>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row>
    <row r="126" spans="1:44" s="2" customFormat="1" ht="12.75">
      <c r="A126" s="40"/>
      <c r="G126" s="34"/>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row>
    <row r="127" spans="1:44" s="2" customFormat="1" ht="12.75">
      <c r="A127" s="58" t="s">
        <v>106</v>
      </c>
      <c r="B127" s="30" t="s">
        <v>51</v>
      </c>
      <c r="C127" s="30"/>
      <c r="D127" s="34"/>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row>
    <row r="128" spans="1:44" s="2" customFormat="1" ht="12.75">
      <c r="A128" s="58"/>
      <c r="B128" s="30"/>
      <c r="C128" s="30"/>
      <c r="D128" s="34"/>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row>
    <row r="129" spans="1:44" s="2" customFormat="1" ht="12.75">
      <c r="A129" s="40"/>
      <c r="B129" s="2" t="s">
        <v>196</v>
      </c>
      <c r="G129" s="46"/>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row>
    <row r="130" spans="1:44" s="2" customFormat="1" ht="12.75">
      <c r="A130" s="40"/>
      <c r="G130" s="46"/>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row>
    <row r="131" spans="1:44" s="2" customFormat="1" ht="12.75">
      <c r="A131" s="40"/>
      <c r="G131" s="46"/>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row>
    <row r="132" spans="1:44" s="2" customFormat="1" ht="12.75">
      <c r="A132" s="40"/>
      <c r="G132" s="46"/>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row>
    <row r="133" spans="1:44" s="2" customFormat="1" ht="12.75">
      <c r="A133" s="40"/>
      <c r="B133" s="34"/>
      <c r="C133" s="34"/>
      <c r="D133" s="34"/>
      <c r="E133" s="28"/>
      <c r="F133" s="28"/>
      <c r="G133" s="34"/>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row>
    <row r="134" spans="1:44" s="2" customFormat="1" ht="12.75">
      <c r="A134" s="40"/>
      <c r="B134" s="34"/>
      <c r="C134" s="34"/>
      <c r="D134" s="34"/>
      <c r="E134" s="28"/>
      <c r="F134" s="28"/>
      <c r="G134" s="34"/>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row>
    <row r="135" spans="1:44" s="2" customFormat="1" ht="12.75">
      <c r="A135" s="40"/>
      <c r="B135" s="34"/>
      <c r="C135" s="34"/>
      <c r="D135" s="34"/>
      <c r="E135" s="28"/>
      <c r="F135" s="28"/>
      <c r="G135" s="34"/>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row>
    <row r="136" spans="1:44" s="2" customFormat="1" ht="12.75">
      <c r="A136" s="40"/>
      <c r="B136" s="34"/>
      <c r="C136" s="34"/>
      <c r="D136" s="34"/>
      <c r="E136" s="28"/>
      <c r="F136" s="28"/>
      <c r="G136" s="34"/>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row>
    <row r="137" ht="12.75">
      <c r="B137" s="18" t="s">
        <v>197</v>
      </c>
    </row>
    <row r="144" spans="1:44" s="2" customFormat="1" ht="12.75">
      <c r="A144" s="58" t="s">
        <v>107</v>
      </c>
      <c r="B144" s="30" t="s">
        <v>44</v>
      </c>
      <c r="C144" s="30"/>
      <c r="D144" s="34"/>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row>
    <row r="145" spans="1:44" s="2" customFormat="1" ht="12.75">
      <c r="A145" s="58"/>
      <c r="B145" s="30"/>
      <c r="C145" s="30"/>
      <c r="D145" s="34"/>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row>
    <row r="146" spans="1:44" s="2" customFormat="1" ht="12.75">
      <c r="A146" s="40"/>
      <c r="B146" s="34"/>
      <c r="C146" s="34"/>
      <c r="D146" s="34"/>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row>
    <row r="147" spans="1:44" s="2" customFormat="1" ht="12.75">
      <c r="A147" s="40"/>
      <c r="B147" s="34"/>
      <c r="C147" s="34"/>
      <c r="D147" s="34"/>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row>
    <row r="148" spans="1:44" s="2" customFormat="1" ht="12.75">
      <c r="A148" s="40"/>
      <c r="B148" s="34"/>
      <c r="C148" s="34"/>
      <c r="D148" s="34"/>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row>
    <row r="149" spans="1:44" s="2" customFormat="1" ht="12.75">
      <c r="A149" s="40"/>
      <c r="B149" s="34"/>
      <c r="C149" s="34"/>
      <c r="D149" s="34"/>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row>
    <row r="150" spans="1:44" s="2" customFormat="1" ht="12.75">
      <c r="A150" s="40"/>
      <c r="B150" s="34"/>
      <c r="C150" s="34"/>
      <c r="D150" s="34"/>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row>
    <row r="151" spans="1:44" s="2" customFormat="1" ht="12.75">
      <c r="A151" s="40"/>
      <c r="B151" s="34"/>
      <c r="C151" s="34"/>
      <c r="D151" s="34"/>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row>
    <row r="152" spans="1:44" s="2" customFormat="1" ht="12.75">
      <c r="A152" s="40"/>
      <c r="B152" s="34"/>
      <c r="C152" s="34"/>
      <c r="D152" s="34"/>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row>
    <row r="153" spans="1:44" s="2" customFormat="1" ht="12.75">
      <c r="A153" s="58" t="s">
        <v>108</v>
      </c>
      <c r="B153" s="30" t="s">
        <v>52</v>
      </c>
      <c r="C153" s="30"/>
      <c r="D153" s="34"/>
      <c r="E153" s="28"/>
      <c r="F153" s="28"/>
      <c r="G153" s="34"/>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row>
    <row r="154" spans="1:44" s="2" customFormat="1" ht="12.75">
      <c r="A154" s="40"/>
      <c r="B154" s="34"/>
      <c r="C154" s="34"/>
      <c r="D154" s="34"/>
      <c r="E154" s="37"/>
      <c r="F154" s="37"/>
      <c r="G154" s="37" t="s">
        <v>72</v>
      </c>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row>
    <row r="155" spans="1:44" s="2" customFormat="1" ht="12.75">
      <c r="A155" s="40"/>
      <c r="B155" s="34"/>
      <c r="C155" s="34"/>
      <c r="D155" s="34"/>
      <c r="E155" s="44"/>
      <c r="F155" s="44"/>
      <c r="G155" s="44" t="s">
        <v>161</v>
      </c>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row>
    <row r="156" spans="1:44" s="2" customFormat="1" ht="12.75">
      <c r="A156" s="40"/>
      <c r="B156" s="34"/>
      <c r="C156" s="34"/>
      <c r="D156" s="34"/>
      <c r="E156" s="44"/>
      <c r="F156" s="44"/>
      <c r="G156" s="44"/>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row>
    <row r="157" spans="1:44" s="2" customFormat="1" ht="12.75">
      <c r="A157" s="40"/>
      <c r="B157" s="34" t="s">
        <v>55</v>
      </c>
      <c r="C157" s="34"/>
      <c r="D157" s="34"/>
      <c r="E157" s="42"/>
      <c r="F157" s="42"/>
      <c r="G157" s="42">
        <v>2089758</v>
      </c>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row>
    <row r="158" spans="1:44" s="2" customFormat="1" ht="12.75">
      <c r="A158" s="40"/>
      <c r="B158" s="34"/>
      <c r="C158" s="34"/>
      <c r="D158" s="34"/>
      <c r="E158" s="42"/>
      <c r="F158" s="42"/>
      <c r="G158" s="42"/>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row>
    <row r="159" spans="1:44" s="2" customFormat="1" ht="12.75">
      <c r="A159" s="40"/>
      <c r="B159" s="34" t="s">
        <v>63</v>
      </c>
      <c r="C159" s="34"/>
      <c r="D159" s="34"/>
      <c r="E159" s="42"/>
      <c r="F159" s="3"/>
      <c r="G159" s="3">
        <v>283540000</v>
      </c>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row>
    <row r="160" spans="1:44" s="2" customFormat="1" ht="12.75">
      <c r="A160" s="40"/>
      <c r="B160" s="34"/>
      <c r="C160" s="34"/>
      <c r="D160" s="34"/>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row>
    <row r="161" spans="1:44" s="2" customFormat="1" ht="12.75">
      <c r="A161" s="40"/>
      <c r="B161" s="34" t="s">
        <v>116</v>
      </c>
      <c r="C161" s="34"/>
      <c r="D161" s="34"/>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row>
    <row r="162" spans="1:44" s="2" customFormat="1" ht="12.75">
      <c r="A162" s="40"/>
      <c r="B162" s="45" t="s">
        <v>57</v>
      </c>
      <c r="C162" s="45"/>
      <c r="D162" s="45"/>
      <c r="E162" s="59"/>
      <c r="F162" s="59"/>
      <c r="G162" s="59">
        <f>G157/G159*100</f>
        <v>0.7370240530436623</v>
      </c>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row>
    <row r="163" spans="1:44" s="2" customFormat="1" ht="12.75">
      <c r="A163" s="40"/>
      <c r="B163" s="45" t="s">
        <v>56</v>
      </c>
      <c r="C163" s="45"/>
      <c r="D163" s="45"/>
      <c r="E163" s="37"/>
      <c r="F163" s="76"/>
      <c r="G163" s="76">
        <f>G162</f>
        <v>0.7370240530436623</v>
      </c>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row>
    <row r="164" spans="1:44" s="2" customFormat="1" ht="12.75">
      <c r="A164" s="40"/>
      <c r="B164" s="26"/>
      <c r="C164" s="26"/>
      <c r="D164" s="26"/>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row>
    <row r="165" spans="1:44" s="2" customFormat="1" ht="12.75">
      <c r="A165" s="58" t="s">
        <v>109</v>
      </c>
      <c r="B165" s="30" t="s">
        <v>152</v>
      </c>
      <c r="C165" s="30"/>
      <c r="D165" s="34"/>
      <c r="E165" s="28"/>
      <c r="F165" s="28"/>
      <c r="G165" s="34"/>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row>
    <row r="166" spans="1:44" s="2" customFormat="1" ht="12.75">
      <c r="A166" s="40"/>
      <c r="B166" s="34"/>
      <c r="C166" s="34"/>
      <c r="D166" s="34"/>
      <c r="E166" s="28"/>
      <c r="F166" s="28"/>
      <c r="G166" s="34"/>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row>
    <row r="167" spans="1:44" s="2" customFormat="1" ht="12.75">
      <c r="A167" s="38"/>
      <c r="B167" s="34"/>
      <c r="C167" s="34"/>
      <c r="D167" s="34"/>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row>
    <row r="168" spans="1:44" s="2" customFormat="1" ht="12.75">
      <c r="A168" s="3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row>
    <row r="169" spans="1:44" s="2" customFormat="1" ht="12.75">
      <c r="A169" s="3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row>
    <row r="170" spans="1:44" s="2" customFormat="1" ht="12.75">
      <c r="A170" s="3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row>
    <row r="171" spans="1:44" s="2" customFormat="1" ht="12.75">
      <c r="A171" s="3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row>
    <row r="172" spans="1:44" s="2" customFormat="1" ht="12.75">
      <c r="A172" s="3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row>
    <row r="173" spans="1:44" s="2" customFormat="1" ht="12.75">
      <c r="A173" s="3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row>
    <row r="174" spans="1:44" s="2" customFormat="1" ht="12.75">
      <c r="A174" s="3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row>
    <row r="175" spans="1:44" s="2" customFormat="1" ht="12.75">
      <c r="A175" s="3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row>
    <row r="176" spans="1:44" s="2" customFormat="1" ht="12.75">
      <c r="A176" s="3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row>
    <row r="177" spans="1:44" s="2" customFormat="1" ht="12.75">
      <c r="A177" s="3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row>
    <row r="178" spans="1:44" s="2" customFormat="1" ht="12.75">
      <c r="A178" s="3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row>
    <row r="179" spans="1:44" s="2" customFormat="1" ht="12.75">
      <c r="A179" s="3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row>
    <row r="180" spans="1:44" s="2" customFormat="1" ht="12.75">
      <c r="A180" s="3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row>
    <row r="181" spans="1:44" s="2" customFormat="1" ht="12.75">
      <c r="A181" s="3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row>
    <row r="182" spans="1:44" s="2" customFormat="1" ht="12.75">
      <c r="A182" s="3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row>
    <row r="183" spans="1:44" s="2" customFormat="1" ht="12.75">
      <c r="A183" s="3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row>
    <row r="184" spans="1:44" s="2" customFormat="1" ht="12.75">
      <c r="A184" s="3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row>
    <row r="185" spans="1:44" s="2" customFormat="1" ht="12.75">
      <c r="A185" s="3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row>
    <row r="186" spans="1:44" s="2" customFormat="1" ht="12.75">
      <c r="A186" s="3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row>
    <row r="187" spans="1:44" s="2" customFormat="1" ht="12.75">
      <c r="A187" s="3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row>
    <row r="188" spans="1:44" s="2" customFormat="1" ht="12.75">
      <c r="A188" s="3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row>
    <row r="189" spans="1:44" s="2" customFormat="1" ht="12.75">
      <c r="A189" s="3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row>
    <row r="190" spans="1:44" s="2" customFormat="1" ht="12.75">
      <c r="A190" s="3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row>
    <row r="191" spans="1:44" s="2" customFormat="1" ht="12.75">
      <c r="A191" s="3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row>
    <row r="192" spans="1:44" s="2" customFormat="1" ht="12.75">
      <c r="A192" s="3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row>
    <row r="193" spans="1:44" s="2" customFormat="1" ht="12.75">
      <c r="A193" s="3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row>
    <row r="194" spans="1:44" s="2" customFormat="1" ht="12.75">
      <c r="A194" s="3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row>
    <row r="195" spans="1:44" s="2" customFormat="1" ht="12.75">
      <c r="A195" s="3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row>
    <row r="196" spans="1:44" s="2" customFormat="1" ht="12.75">
      <c r="A196" s="3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row>
    <row r="197" spans="1:44" s="2" customFormat="1" ht="12.75">
      <c r="A197" s="3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row>
    <row r="198" spans="1:44" s="2" customFormat="1" ht="12.75">
      <c r="A198" s="3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row>
    <row r="199" spans="1:44" s="2" customFormat="1" ht="12.75">
      <c r="A199" s="3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row>
    <row r="200" spans="1:44" s="2" customFormat="1" ht="12.75">
      <c r="A200" s="3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row>
    <row r="201" spans="1:44" s="2" customFormat="1" ht="12.75">
      <c r="A201" s="3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row>
    <row r="202" spans="1:44" s="2" customFormat="1" ht="12.75">
      <c r="A202" s="3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row>
    <row r="203" spans="1:44" s="2" customFormat="1" ht="12.75">
      <c r="A203" s="3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row>
    <row r="204" spans="1:44" s="2" customFormat="1" ht="12.75">
      <c r="A204" s="3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row>
    <row r="205" spans="1:44" s="2" customFormat="1" ht="12.75">
      <c r="A205" s="3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row>
    <row r="206" spans="1:44" s="2" customFormat="1" ht="12.75">
      <c r="A206" s="3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row>
    <row r="207" spans="1:44" s="2" customFormat="1" ht="12.75">
      <c r="A207" s="3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row>
    <row r="208" spans="1:44" s="2" customFormat="1" ht="12.75">
      <c r="A208" s="3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row>
    <row r="209" spans="1:44" s="2" customFormat="1" ht="12.75">
      <c r="A209" s="3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row>
    <row r="210" spans="1:44" s="2" customFormat="1" ht="12.75">
      <c r="A210" s="3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row>
    <row r="211" spans="1:44" s="2" customFormat="1" ht="12.75">
      <c r="A211" s="3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row>
    <row r="212" spans="1:44" s="2" customFormat="1" ht="12.75">
      <c r="A212" s="3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row>
    <row r="213" spans="1:44" s="2" customFormat="1" ht="12.75">
      <c r="A213" s="3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row>
    <row r="214" spans="1:44" s="2" customFormat="1" ht="12.75">
      <c r="A214" s="3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row>
    <row r="215" spans="1:44" s="2" customFormat="1" ht="12.75">
      <c r="A215" s="3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row>
    <row r="216" spans="1:44" s="2" customFormat="1" ht="12.75">
      <c r="A216" s="3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row>
    <row r="217" spans="1:44" s="2" customFormat="1" ht="12.75">
      <c r="A217" s="3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row>
    <row r="218" spans="1:44" s="2" customFormat="1" ht="12.75">
      <c r="A218" s="3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row>
    <row r="219" spans="1:44" s="2" customFormat="1" ht="12.75">
      <c r="A219" s="3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row>
    <row r="220" spans="1:44" s="2" customFormat="1" ht="12.75">
      <c r="A220" s="3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row>
    <row r="221" spans="1:44" s="2" customFormat="1" ht="12.75">
      <c r="A221" s="3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row>
    <row r="222" spans="1:44" s="2" customFormat="1" ht="12.75">
      <c r="A222" s="3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row>
    <row r="223" spans="1:44" s="2" customFormat="1" ht="12.75">
      <c r="A223" s="3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row>
    <row r="224" spans="1:44" s="2" customFormat="1" ht="12.75">
      <c r="A224" s="3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row>
    <row r="225" spans="1:44" s="2" customFormat="1" ht="12.75">
      <c r="A225" s="3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row>
    <row r="226" spans="1:44" s="2" customFormat="1" ht="12.75">
      <c r="A226" s="3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row>
    <row r="227" spans="1:44" s="2" customFormat="1" ht="12.75">
      <c r="A227" s="3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row>
    <row r="228" spans="1:44" s="2" customFormat="1" ht="12.75">
      <c r="A228" s="3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row>
    <row r="229" spans="1:44" s="2" customFormat="1" ht="12.75">
      <c r="A229" s="3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row>
    <row r="230" spans="1:44" s="2" customFormat="1" ht="12.75">
      <c r="A230" s="3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row>
    <row r="231" spans="1:44" s="2" customFormat="1" ht="12.75">
      <c r="A231" s="3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row>
    <row r="232" spans="1:44" s="2" customFormat="1" ht="12.75">
      <c r="A232" s="3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row>
    <row r="233" spans="1:44" s="2" customFormat="1" ht="12.75">
      <c r="A233" s="3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row>
    <row r="234" spans="1:44" s="2" customFormat="1" ht="12.75">
      <c r="A234" s="3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row>
    <row r="235" spans="1:44" s="2" customFormat="1" ht="12.75">
      <c r="A235" s="3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row>
    <row r="236" spans="1:44" s="2" customFormat="1" ht="12.75">
      <c r="A236" s="3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row>
    <row r="237" spans="1:44" s="2" customFormat="1" ht="12.75">
      <c r="A237" s="3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row>
    <row r="238" spans="1:44" s="2" customFormat="1" ht="12.75">
      <c r="A238" s="3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row>
    <row r="239" spans="1:44" s="2" customFormat="1" ht="12.75">
      <c r="A239" s="3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row>
    <row r="240" spans="1:44" s="2" customFormat="1" ht="12.75">
      <c r="A240" s="3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row>
    <row r="241" spans="1:44" s="2" customFormat="1" ht="12.75">
      <c r="A241" s="3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row>
    <row r="242" spans="1:44" s="2" customFormat="1" ht="12.75">
      <c r="A242" s="3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row>
    <row r="243" spans="1:44" s="2" customFormat="1" ht="12.75">
      <c r="A243" s="3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row>
    <row r="244" spans="1:44" s="2" customFormat="1" ht="12.75">
      <c r="A244" s="3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row>
    <row r="245" spans="1:44" s="2" customFormat="1" ht="12.75">
      <c r="A245" s="3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row>
    <row r="246" spans="1:44" s="2" customFormat="1" ht="12.75">
      <c r="A246" s="3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row>
    <row r="247" spans="1:44" s="2" customFormat="1" ht="12.75">
      <c r="A247" s="3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row>
    <row r="248" spans="1:44" s="2" customFormat="1" ht="12.75">
      <c r="A248" s="3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row>
    <row r="249" spans="1:44" s="2" customFormat="1" ht="12.75">
      <c r="A249" s="3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row>
    <row r="250" spans="1:44" s="2" customFormat="1" ht="12.75">
      <c r="A250" s="3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row>
    <row r="251" spans="1:44" s="2" customFormat="1" ht="12.75">
      <c r="A251" s="3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row>
    <row r="252" spans="1:44" s="2" customFormat="1" ht="12.75">
      <c r="A252" s="3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row>
    <row r="253" spans="1:44" s="2" customFormat="1" ht="12.75">
      <c r="A253" s="3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row>
    <row r="254" spans="1:44" s="2" customFormat="1" ht="12.75">
      <c r="A254" s="3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row>
    <row r="255" spans="1:44" s="2" customFormat="1" ht="12.75">
      <c r="A255" s="3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row>
    <row r="256" spans="1:44" s="2" customFormat="1" ht="12.75">
      <c r="A256" s="3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row>
    <row r="257" spans="1:44" s="2" customFormat="1" ht="12.75">
      <c r="A257" s="3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row>
    <row r="258" spans="1:44" s="2" customFormat="1" ht="12.75">
      <c r="A258" s="3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row>
    <row r="259" spans="1:44" s="2" customFormat="1" ht="12.75">
      <c r="A259" s="3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row>
    <row r="260" spans="1:44" s="2" customFormat="1" ht="12.75">
      <c r="A260" s="3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row>
    <row r="261" spans="1:44" s="2" customFormat="1" ht="12.75">
      <c r="A261" s="3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row>
    <row r="262" spans="1:44" s="2" customFormat="1" ht="12.75">
      <c r="A262" s="3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row>
    <row r="263" spans="1:44" s="2" customFormat="1" ht="12.75">
      <c r="A263" s="3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row>
    <row r="264" spans="1:44" s="2" customFormat="1" ht="12.75">
      <c r="A264" s="3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row>
    <row r="265" spans="1:44" s="2" customFormat="1" ht="12.75">
      <c r="A265" s="3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row>
    <row r="266" spans="1:44" s="2" customFormat="1" ht="12.75">
      <c r="A266" s="3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row>
    <row r="267" spans="1:44" s="2" customFormat="1" ht="12.75">
      <c r="A267" s="3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row>
    <row r="268" spans="1:44" s="2" customFormat="1" ht="12.75">
      <c r="A268" s="3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row>
    <row r="269" spans="1:44" s="2" customFormat="1" ht="12.75">
      <c r="A269" s="3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row>
    <row r="270" spans="1:44" s="2" customFormat="1" ht="12.75">
      <c r="A270" s="3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row>
    <row r="271" spans="1:44" s="2" customFormat="1" ht="12.75">
      <c r="A271" s="3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row>
    <row r="272" spans="1:44" s="2" customFormat="1" ht="12.75">
      <c r="A272" s="3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row>
    <row r="273" spans="1:44" s="2" customFormat="1" ht="12.75">
      <c r="A273" s="3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row>
    <row r="274" spans="1:44" s="2" customFormat="1" ht="12.75">
      <c r="A274" s="3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row>
    <row r="275" spans="1:44" s="2" customFormat="1" ht="12.75">
      <c r="A275" s="3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row>
    <row r="276" spans="1:44" s="2" customFormat="1" ht="12.75">
      <c r="A276" s="3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row>
    <row r="277" spans="1:44" s="2" customFormat="1" ht="12.75">
      <c r="A277" s="3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row>
    <row r="278" spans="1:44" s="2" customFormat="1" ht="12.75">
      <c r="A278" s="3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row>
    <row r="279" spans="1:44" s="2" customFormat="1" ht="12.75">
      <c r="A279" s="3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row>
    <row r="280" spans="1:44" s="2" customFormat="1" ht="12.75">
      <c r="A280" s="3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row>
    <row r="281" spans="1:44" s="2" customFormat="1" ht="12.75">
      <c r="A281" s="3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row>
    <row r="282" spans="1:44" s="2" customFormat="1" ht="12.75">
      <c r="A282" s="3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row>
    <row r="283" spans="1:44" s="2" customFormat="1" ht="12.75">
      <c r="A283" s="3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row>
    <row r="284" spans="1:44" s="2" customFormat="1" ht="12.75">
      <c r="A284" s="3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row>
    <row r="285" spans="1:44" s="2" customFormat="1" ht="12.75">
      <c r="A285" s="3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row>
    <row r="286" spans="1:44" s="2" customFormat="1" ht="12.75">
      <c r="A286" s="3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row>
    <row r="287" spans="1:44" s="2" customFormat="1" ht="12.75">
      <c r="A287" s="3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row>
    <row r="288" spans="1:44" s="2" customFormat="1" ht="12.75">
      <c r="A288" s="3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row>
    <row r="289" spans="1:44" s="2" customFormat="1" ht="12.75">
      <c r="A289" s="3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row>
    <row r="290" spans="1:44" s="2" customFormat="1" ht="12.75">
      <c r="A290" s="3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row>
    <row r="291" spans="1:44" s="2" customFormat="1" ht="12.75">
      <c r="A291" s="3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row>
    <row r="292" spans="1:44" s="2" customFormat="1" ht="12.75">
      <c r="A292" s="3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row>
    <row r="293" spans="1:44" s="2" customFormat="1" ht="12.75">
      <c r="A293" s="3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row>
    <row r="294" spans="1:44" s="2" customFormat="1" ht="12.75">
      <c r="A294" s="3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row>
    <row r="295" spans="1:44" s="2" customFormat="1" ht="12.75">
      <c r="A295" s="3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row>
    <row r="296" spans="1:44" s="2" customFormat="1" ht="12.75">
      <c r="A296" s="3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row>
    <row r="297" spans="1:44" s="2" customFormat="1" ht="12.75">
      <c r="A297" s="3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row>
    <row r="298" spans="1:44" s="2" customFormat="1" ht="12.75">
      <c r="A298" s="3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row>
    <row r="299" spans="1:44" s="2" customFormat="1" ht="12.75">
      <c r="A299" s="3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row>
    <row r="300" spans="1:44" s="2" customFormat="1" ht="12.75">
      <c r="A300" s="3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row>
    <row r="301" spans="1:44" s="2" customFormat="1" ht="12.75">
      <c r="A301" s="3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row>
    <row r="302" spans="1:44" s="2" customFormat="1" ht="12.75">
      <c r="A302" s="3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row>
    <row r="303" spans="1:44" s="2" customFormat="1" ht="12.75">
      <c r="A303" s="3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row>
    <row r="304" spans="1:44" s="2" customFormat="1" ht="12.75">
      <c r="A304" s="3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row>
    <row r="305" spans="1:44" s="2" customFormat="1" ht="12.75">
      <c r="A305" s="3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row>
    <row r="306" spans="1:44" s="2" customFormat="1" ht="12.75">
      <c r="A306" s="3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row>
    <row r="307" spans="1:44" s="2" customFormat="1" ht="12.75">
      <c r="A307" s="3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row>
    <row r="308" spans="1:44" s="2" customFormat="1" ht="12.75">
      <c r="A308" s="3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row>
    <row r="309" spans="1:44" s="2" customFormat="1" ht="12.75">
      <c r="A309" s="3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row>
    <row r="310" spans="1:44" s="2" customFormat="1" ht="12.75">
      <c r="A310" s="3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row>
    <row r="311" spans="1:44" s="2" customFormat="1" ht="12.75">
      <c r="A311" s="3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row>
    <row r="312" spans="1:44" s="2" customFormat="1" ht="12.75">
      <c r="A312" s="3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row>
    <row r="313" spans="1:44" s="2" customFormat="1" ht="12.75">
      <c r="A313" s="3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row>
    <row r="314" spans="1:44" s="2" customFormat="1" ht="12.75">
      <c r="A314" s="3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row>
    <row r="315" spans="1:44" s="2" customFormat="1" ht="12.75">
      <c r="A315" s="3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row>
    <row r="316" spans="1:44" s="2" customFormat="1" ht="12.75">
      <c r="A316" s="3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row>
    <row r="317" spans="1:44" s="2" customFormat="1" ht="12.75">
      <c r="A317" s="3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row>
    <row r="318" spans="1:44" s="2" customFormat="1" ht="12.75">
      <c r="A318" s="3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row>
    <row r="319" spans="1:44" s="2" customFormat="1" ht="12.75">
      <c r="A319" s="3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row>
    <row r="320" spans="1:44" s="2" customFormat="1" ht="12.75">
      <c r="A320" s="3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row>
    <row r="321" spans="1:44" s="2" customFormat="1" ht="12.75">
      <c r="A321" s="3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row>
    <row r="322" spans="1:44" s="2" customFormat="1" ht="12.75">
      <c r="A322" s="3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row>
    <row r="323" spans="1:44" s="2" customFormat="1" ht="12.75">
      <c r="A323" s="3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row>
    <row r="324" spans="1:44" s="2" customFormat="1" ht="12.75">
      <c r="A324" s="3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row>
    <row r="325" spans="1:44" s="2" customFormat="1" ht="12.75">
      <c r="A325" s="3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row>
    <row r="326" spans="1:44" s="2" customFormat="1" ht="12.75">
      <c r="A326" s="3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row>
    <row r="327" spans="1:44" s="2" customFormat="1" ht="12.75">
      <c r="A327" s="3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row>
    <row r="328" spans="1:44" s="2" customFormat="1" ht="12.75">
      <c r="A328" s="3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row>
    <row r="329" spans="1:44" s="2" customFormat="1" ht="12.75">
      <c r="A329" s="3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row>
    <row r="330" spans="1:44" s="2" customFormat="1" ht="12.75">
      <c r="A330" s="3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row>
    <row r="331" spans="1:44" s="2" customFormat="1" ht="12.75">
      <c r="A331" s="3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row>
    <row r="332" spans="1:44" s="2" customFormat="1" ht="12.75">
      <c r="A332" s="3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row>
    <row r="333" spans="1:44" s="2" customFormat="1" ht="12.75">
      <c r="A333" s="3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row>
    <row r="334" spans="1:44" s="2" customFormat="1" ht="12.75">
      <c r="A334" s="3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row>
    <row r="335" spans="1:44" s="2" customFormat="1" ht="12.75">
      <c r="A335" s="3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row>
    <row r="336" s="2" customFormat="1" ht="12.75">
      <c r="A336" s="38"/>
    </row>
    <row r="337" s="2" customFormat="1" ht="12.75">
      <c r="A337" s="38"/>
    </row>
    <row r="338" s="2" customFormat="1" ht="12.75">
      <c r="A338" s="38"/>
    </row>
    <row r="339" s="2" customFormat="1" ht="12.75">
      <c r="A339" s="38"/>
    </row>
    <row r="340" s="2" customFormat="1" ht="12.75">
      <c r="A340" s="38"/>
    </row>
    <row r="341" s="2" customFormat="1" ht="12.75">
      <c r="A341" s="38"/>
    </row>
    <row r="342" s="2" customFormat="1" ht="12.75">
      <c r="A342" s="38"/>
    </row>
    <row r="343" s="2" customFormat="1" ht="12.75">
      <c r="A343" s="38"/>
    </row>
    <row r="344" s="2" customFormat="1" ht="12.75">
      <c r="A344" s="38"/>
    </row>
    <row r="345" s="2" customFormat="1" ht="12.75">
      <c r="A345" s="38"/>
    </row>
    <row r="346" s="2" customFormat="1" ht="12.75">
      <c r="A346" s="38"/>
    </row>
    <row r="347" s="2" customFormat="1" ht="12.75">
      <c r="A347" s="38"/>
    </row>
    <row r="348" s="2" customFormat="1" ht="12.75">
      <c r="A348" s="38"/>
    </row>
    <row r="349" s="2" customFormat="1" ht="12.75">
      <c r="A349" s="38"/>
    </row>
    <row r="350" s="2" customFormat="1" ht="12.75">
      <c r="A350" s="38"/>
    </row>
    <row r="351" s="2" customFormat="1" ht="12.75">
      <c r="A351" s="38"/>
    </row>
    <row r="352" s="2" customFormat="1" ht="12.75">
      <c r="A352" s="38"/>
    </row>
    <row r="353" s="2" customFormat="1" ht="12.75">
      <c r="A353" s="38"/>
    </row>
    <row r="354" s="2" customFormat="1" ht="12.75">
      <c r="A354" s="38"/>
    </row>
    <row r="355" s="2" customFormat="1" ht="12.75">
      <c r="A355" s="38"/>
    </row>
    <row r="356" s="2" customFormat="1" ht="12.75">
      <c r="A356" s="38"/>
    </row>
    <row r="357" s="2" customFormat="1" ht="12.75">
      <c r="A357" s="38"/>
    </row>
    <row r="358" s="2" customFormat="1" ht="12.75">
      <c r="A358" s="38"/>
    </row>
    <row r="359" s="2" customFormat="1" ht="12.75">
      <c r="A359" s="38"/>
    </row>
    <row r="360" s="2" customFormat="1" ht="12.75">
      <c r="A360" s="38"/>
    </row>
    <row r="361" s="2" customFormat="1" ht="12.75">
      <c r="A361" s="38"/>
    </row>
    <row r="362" s="2" customFormat="1" ht="12.75">
      <c r="A362" s="38"/>
    </row>
    <row r="363" s="2" customFormat="1" ht="12.75">
      <c r="A363" s="38"/>
    </row>
    <row r="364" s="2" customFormat="1" ht="12.75">
      <c r="A364" s="38"/>
    </row>
    <row r="365" s="2" customFormat="1" ht="12.75">
      <c r="A365" s="38"/>
    </row>
    <row r="366" s="2" customFormat="1" ht="12.75">
      <c r="A366" s="38"/>
    </row>
    <row r="367" s="2" customFormat="1" ht="12.75">
      <c r="A367" s="38"/>
    </row>
    <row r="368" s="2" customFormat="1" ht="12.75">
      <c r="A368" s="38"/>
    </row>
    <row r="369" s="2" customFormat="1" ht="12.75">
      <c r="A369" s="38"/>
    </row>
    <row r="370" s="2" customFormat="1" ht="12.75">
      <c r="A370" s="38"/>
    </row>
    <row r="371" s="2" customFormat="1" ht="12.75">
      <c r="A371" s="38"/>
    </row>
    <row r="372" s="2" customFormat="1" ht="12.75">
      <c r="A372" s="38"/>
    </row>
    <row r="373" s="2" customFormat="1" ht="12.75">
      <c r="A373" s="38"/>
    </row>
    <row r="374" s="2" customFormat="1" ht="12.75">
      <c r="A374" s="38"/>
    </row>
    <row r="375" s="2" customFormat="1" ht="12.75">
      <c r="A375" s="38"/>
    </row>
    <row r="376" s="2" customFormat="1" ht="12.75">
      <c r="A376" s="38"/>
    </row>
    <row r="377" s="2" customFormat="1" ht="12.75">
      <c r="A377" s="38"/>
    </row>
    <row r="378" s="2" customFormat="1" ht="12.75">
      <c r="A378" s="38"/>
    </row>
    <row r="379" s="2" customFormat="1" ht="12.75">
      <c r="A379" s="38"/>
    </row>
    <row r="380" s="2" customFormat="1" ht="12.75">
      <c r="A380" s="38"/>
    </row>
    <row r="381" s="2" customFormat="1" ht="12.75">
      <c r="A381" s="38"/>
    </row>
    <row r="382" s="2" customFormat="1" ht="12.75">
      <c r="A382" s="38"/>
    </row>
    <row r="383" s="2" customFormat="1" ht="12.75">
      <c r="A383" s="38"/>
    </row>
    <row r="384" s="2" customFormat="1" ht="12.75">
      <c r="A384" s="38"/>
    </row>
    <row r="385" s="2" customFormat="1" ht="12.75">
      <c r="A385" s="38"/>
    </row>
    <row r="386" s="2" customFormat="1" ht="12.75">
      <c r="A386" s="38"/>
    </row>
    <row r="387" s="2" customFormat="1" ht="12.75">
      <c r="A387" s="38"/>
    </row>
    <row r="388" s="2" customFormat="1" ht="12.75">
      <c r="A388" s="38"/>
    </row>
    <row r="389" s="2" customFormat="1" ht="12.75">
      <c r="A389" s="38"/>
    </row>
    <row r="390" s="2" customFormat="1" ht="12.75">
      <c r="A390" s="38"/>
    </row>
    <row r="391" s="2" customFormat="1" ht="12.75">
      <c r="A391" s="38"/>
    </row>
    <row r="392" s="2" customFormat="1" ht="12.75">
      <c r="A392" s="38"/>
    </row>
    <row r="393" s="2" customFormat="1" ht="12.75">
      <c r="A393" s="38"/>
    </row>
    <row r="394" s="2" customFormat="1" ht="12.75">
      <c r="A394" s="38"/>
    </row>
    <row r="395" s="2" customFormat="1" ht="12.75">
      <c r="A395" s="38"/>
    </row>
    <row r="396" s="2" customFormat="1" ht="12.75">
      <c r="A396" s="38"/>
    </row>
    <row r="397" s="2" customFormat="1" ht="12.75">
      <c r="A397" s="38"/>
    </row>
    <row r="398" s="2" customFormat="1" ht="12.75">
      <c r="A398" s="38"/>
    </row>
    <row r="399" s="2" customFormat="1" ht="12.75">
      <c r="A399" s="38"/>
    </row>
    <row r="400" s="2" customFormat="1" ht="12.75">
      <c r="A400" s="38"/>
    </row>
    <row r="401" s="2" customFormat="1" ht="12.75">
      <c r="A401" s="38"/>
    </row>
    <row r="402" s="2" customFormat="1" ht="12.75">
      <c r="A402" s="38"/>
    </row>
    <row r="403" s="2" customFormat="1" ht="12.75">
      <c r="A403" s="38"/>
    </row>
    <row r="404" s="2" customFormat="1" ht="12.75">
      <c r="A404" s="38"/>
    </row>
    <row r="405" s="2" customFormat="1" ht="12.75">
      <c r="A405" s="38"/>
    </row>
    <row r="406" s="2" customFormat="1" ht="12.75">
      <c r="A406" s="38"/>
    </row>
    <row r="407" s="2" customFormat="1" ht="12.75">
      <c r="A407" s="38"/>
    </row>
    <row r="408" s="2" customFormat="1" ht="12.75">
      <c r="A408" s="38"/>
    </row>
    <row r="409" s="2" customFormat="1" ht="12.75">
      <c r="A409" s="38"/>
    </row>
    <row r="410" s="2" customFormat="1" ht="12.75">
      <c r="A410" s="38"/>
    </row>
    <row r="411" s="2" customFormat="1" ht="12.75">
      <c r="A411" s="38"/>
    </row>
    <row r="412" s="2" customFormat="1" ht="12.75">
      <c r="A412" s="38"/>
    </row>
    <row r="413" s="2" customFormat="1" ht="12.75">
      <c r="A413" s="38"/>
    </row>
    <row r="414" s="2" customFormat="1" ht="12.75">
      <c r="A414" s="38"/>
    </row>
    <row r="415" s="2" customFormat="1" ht="12.75">
      <c r="A415" s="38"/>
    </row>
    <row r="416" s="2" customFormat="1" ht="12.75">
      <c r="A416" s="38"/>
    </row>
    <row r="417" s="2" customFormat="1" ht="12.75">
      <c r="A417" s="38"/>
    </row>
    <row r="418" s="2" customFormat="1" ht="12.75">
      <c r="A418" s="38"/>
    </row>
    <row r="419" s="2" customFormat="1" ht="12.75">
      <c r="A419" s="38"/>
    </row>
    <row r="420" s="2" customFormat="1" ht="12.75">
      <c r="A420" s="38"/>
    </row>
    <row r="421" s="2" customFormat="1" ht="12.75">
      <c r="A421" s="38"/>
    </row>
    <row r="422" s="2" customFormat="1" ht="12.75">
      <c r="A422" s="38"/>
    </row>
    <row r="423" s="2" customFormat="1" ht="12.75">
      <c r="A423" s="38"/>
    </row>
    <row r="424" s="2" customFormat="1" ht="12.75">
      <c r="A424" s="38"/>
    </row>
    <row r="425" s="2" customFormat="1" ht="12.75">
      <c r="A425" s="38"/>
    </row>
    <row r="426" s="2" customFormat="1" ht="12.75">
      <c r="A426" s="38"/>
    </row>
    <row r="427" s="2" customFormat="1" ht="12.75">
      <c r="A427" s="38"/>
    </row>
    <row r="428" s="2" customFormat="1" ht="12.75">
      <c r="A428" s="38"/>
    </row>
    <row r="429" s="2" customFormat="1" ht="12.75">
      <c r="A429" s="38"/>
    </row>
    <row r="430" s="2" customFormat="1" ht="12.75">
      <c r="A430" s="38"/>
    </row>
    <row r="431" s="2" customFormat="1" ht="12.75">
      <c r="A431" s="38"/>
    </row>
    <row r="432" s="2" customFormat="1" ht="12.75">
      <c r="A432" s="38"/>
    </row>
    <row r="433" s="2" customFormat="1" ht="12.75">
      <c r="A433" s="38"/>
    </row>
    <row r="434" s="2" customFormat="1" ht="12.75">
      <c r="A434" s="38"/>
    </row>
    <row r="435" s="2" customFormat="1" ht="12.75">
      <c r="A435" s="38"/>
    </row>
    <row r="436" s="2" customFormat="1" ht="12.75">
      <c r="A436" s="38"/>
    </row>
    <row r="437" s="2" customFormat="1" ht="12.75">
      <c r="A437" s="38"/>
    </row>
    <row r="438" s="2" customFormat="1" ht="12.75">
      <c r="A438" s="38"/>
    </row>
    <row r="439" s="2" customFormat="1" ht="12.75">
      <c r="A439" s="38"/>
    </row>
    <row r="440" s="2" customFormat="1" ht="12.75">
      <c r="A440" s="38"/>
    </row>
    <row r="441" s="2" customFormat="1" ht="12.75">
      <c r="A441" s="38"/>
    </row>
    <row r="442" s="2" customFormat="1" ht="12.75">
      <c r="A442" s="38"/>
    </row>
    <row r="443" s="2" customFormat="1" ht="12.75">
      <c r="A443" s="38"/>
    </row>
    <row r="444" s="2" customFormat="1" ht="12.75">
      <c r="A444" s="38"/>
    </row>
    <row r="445" s="2" customFormat="1" ht="12.75">
      <c r="A445" s="38"/>
    </row>
    <row r="446" s="2" customFormat="1" ht="12.75">
      <c r="A446" s="38"/>
    </row>
    <row r="447" s="2" customFormat="1" ht="12.75">
      <c r="A447" s="38"/>
    </row>
    <row r="448" s="2" customFormat="1" ht="12.75">
      <c r="A448" s="38"/>
    </row>
    <row r="449" s="2" customFormat="1" ht="12.75">
      <c r="A449" s="38"/>
    </row>
    <row r="450" s="2" customFormat="1" ht="12.75">
      <c r="A450" s="38"/>
    </row>
    <row r="451" s="2" customFormat="1" ht="12.75">
      <c r="A451" s="38"/>
    </row>
    <row r="452" s="2" customFormat="1" ht="12.75">
      <c r="A452" s="38"/>
    </row>
    <row r="453" s="2" customFormat="1" ht="12.75">
      <c r="A453" s="38"/>
    </row>
    <row r="454" s="2" customFormat="1" ht="12.75">
      <c r="A454" s="38"/>
    </row>
    <row r="455" s="2" customFormat="1" ht="12.75">
      <c r="A455" s="38"/>
    </row>
    <row r="456" s="2" customFormat="1" ht="12.75">
      <c r="A456" s="38"/>
    </row>
    <row r="457" s="2" customFormat="1" ht="12.75">
      <c r="A457" s="38"/>
    </row>
    <row r="458" s="2" customFormat="1" ht="12.75">
      <c r="A458" s="38"/>
    </row>
    <row r="459" s="2" customFormat="1" ht="12.75">
      <c r="A459" s="38"/>
    </row>
    <row r="460" s="2" customFormat="1" ht="12.75">
      <c r="A460" s="38"/>
    </row>
    <row r="461" s="2" customFormat="1" ht="12.75">
      <c r="A461" s="38"/>
    </row>
    <row r="462" s="2" customFormat="1" ht="12.75">
      <c r="A462" s="38"/>
    </row>
    <row r="463" s="2" customFormat="1" ht="12.75">
      <c r="A463" s="38"/>
    </row>
    <row r="464" s="2" customFormat="1" ht="12.75">
      <c r="A464" s="38"/>
    </row>
    <row r="465" s="2" customFormat="1" ht="12.75">
      <c r="A465" s="38"/>
    </row>
    <row r="466" s="2" customFormat="1" ht="12.75">
      <c r="A466" s="38"/>
    </row>
    <row r="467" s="2" customFormat="1" ht="12.75">
      <c r="A467" s="38"/>
    </row>
    <row r="468" s="2" customFormat="1" ht="12.75">
      <c r="A468" s="38"/>
    </row>
    <row r="469" s="2" customFormat="1" ht="12.75">
      <c r="A469" s="38"/>
    </row>
    <row r="470" s="2" customFormat="1" ht="12.75">
      <c r="A470" s="38"/>
    </row>
    <row r="471" s="2" customFormat="1" ht="12.75">
      <c r="A471" s="38"/>
    </row>
    <row r="472" s="2" customFormat="1" ht="12.75">
      <c r="A472" s="38"/>
    </row>
    <row r="473" s="2" customFormat="1" ht="12.75">
      <c r="A473" s="38"/>
    </row>
    <row r="474" s="2" customFormat="1" ht="12.75">
      <c r="A474" s="38"/>
    </row>
    <row r="475" s="2" customFormat="1" ht="12.75">
      <c r="A475" s="38"/>
    </row>
    <row r="476" s="2" customFormat="1" ht="12.75">
      <c r="A476" s="38"/>
    </row>
    <row r="477" s="2" customFormat="1" ht="12.75">
      <c r="A477" s="38"/>
    </row>
    <row r="478" s="2" customFormat="1" ht="12.75">
      <c r="A478" s="38"/>
    </row>
    <row r="479" s="2" customFormat="1" ht="12.75">
      <c r="A479" s="38"/>
    </row>
    <row r="480" s="2" customFormat="1" ht="12.75">
      <c r="A480" s="38"/>
    </row>
    <row r="481" s="2" customFormat="1" ht="12.75">
      <c r="A481" s="38"/>
    </row>
    <row r="482" s="2" customFormat="1" ht="12.75">
      <c r="A482" s="38"/>
    </row>
    <row r="483" s="2" customFormat="1" ht="12.75">
      <c r="A483" s="38"/>
    </row>
    <row r="484" s="2" customFormat="1" ht="12.75">
      <c r="A484" s="38"/>
    </row>
    <row r="485" s="2" customFormat="1" ht="12.75">
      <c r="A485" s="38"/>
    </row>
    <row r="486" s="2" customFormat="1" ht="12.75">
      <c r="A486" s="38"/>
    </row>
    <row r="487" s="2" customFormat="1" ht="12.75">
      <c r="A487" s="38"/>
    </row>
    <row r="488" s="2" customFormat="1" ht="12.75">
      <c r="A488" s="38"/>
    </row>
    <row r="489" s="2" customFormat="1" ht="12.75">
      <c r="A489" s="38"/>
    </row>
    <row r="490" s="2" customFormat="1" ht="12.75">
      <c r="A490" s="38"/>
    </row>
    <row r="491" s="2" customFormat="1" ht="12.75">
      <c r="A491" s="38"/>
    </row>
    <row r="492" s="2" customFormat="1" ht="12.75">
      <c r="A492" s="38"/>
    </row>
    <row r="493" s="2" customFormat="1" ht="12.75">
      <c r="A493" s="38"/>
    </row>
    <row r="494" s="2" customFormat="1" ht="12.75">
      <c r="A494" s="38"/>
    </row>
    <row r="495" s="2" customFormat="1" ht="12.75">
      <c r="A495" s="38"/>
    </row>
    <row r="496" s="2" customFormat="1" ht="12.75">
      <c r="A496" s="38"/>
    </row>
    <row r="497" s="2" customFormat="1" ht="12.75">
      <c r="A497" s="38"/>
    </row>
    <row r="498" s="2" customFormat="1" ht="12.75">
      <c r="A498" s="38"/>
    </row>
    <row r="499" s="2" customFormat="1" ht="12.75">
      <c r="A499" s="38"/>
    </row>
    <row r="500" s="2" customFormat="1" ht="12.75">
      <c r="A500" s="38"/>
    </row>
    <row r="501" s="2" customFormat="1" ht="12.75">
      <c r="A501" s="38"/>
    </row>
    <row r="502" s="2" customFormat="1" ht="12.75">
      <c r="A502" s="38"/>
    </row>
    <row r="503" s="2" customFormat="1" ht="12.75">
      <c r="A503" s="38"/>
    </row>
    <row r="504" s="2" customFormat="1" ht="12.75">
      <c r="A504" s="38"/>
    </row>
    <row r="505" s="2" customFormat="1" ht="12.75">
      <c r="A505" s="38"/>
    </row>
    <row r="506" s="2" customFormat="1" ht="12.75">
      <c r="A506" s="38"/>
    </row>
    <row r="507" s="2" customFormat="1" ht="12.75">
      <c r="A507" s="38"/>
    </row>
    <row r="508" s="2" customFormat="1" ht="12.75">
      <c r="A508" s="38"/>
    </row>
    <row r="509" s="2" customFormat="1" ht="12.75">
      <c r="A509" s="38"/>
    </row>
    <row r="510" s="2" customFormat="1" ht="12.75">
      <c r="A510" s="38"/>
    </row>
    <row r="511" s="2" customFormat="1" ht="12.75">
      <c r="A511" s="38"/>
    </row>
    <row r="512" s="2" customFormat="1" ht="12.75">
      <c r="A512" s="38"/>
    </row>
    <row r="513" s="2" customFormat="1" ht="12.75">
      <c r="A513" s="38"/>
    </row>
    <row r="514" s="2" customFormat="1" ht="12.75">
      <c r="A514" s="38"/>
    </row>
    <row r="515" s="2" customFormat="1" ht="12.75">
      <c r="A515" s="38"/>
    </row>
    <row r="516" s="2" customFormat="1" ht="12.75">
      <c r="A516" s="38"/>
    </row>
    <row r="517" s="2" customFormat="1" ht="12.75">
      <c r="A517" s="38"/>
    </row>
    <row r="518" s="2" customFormat="1" ht="12.75">
      <c r="A518" s="38"/>
    </row>
    <row r="519" s="2" customFormat="1" ht="12.75">
      <c r="A519" s="38"/>
    </row>
    <row r="520" s="2" customFormat="1" ht="12.75">
      <c r="A520" s="38"/>
    </row>
    <row r="521" s="2" customFormat="1" ht="12.75">
      <c r="A521" s="38"/>
    </row>
    <row r="522" s="2" customFormat="1" ht="12.75">
      <c r="A522" s="38"/>
    </row>
    <row r="523" s="2" customFormat="1" ht="12.75">
      <c r="A523" s="38"/>
    </row>
    <row r="524" s="2" customFormat="1" ht="12.75">
      <c r="A524" s="38"/>
    </row>
    <row r="525" s="2" customFormat="1" ht="12.75">
      <c r="A525" s="38"/>
    </row>
    <row r="526" s="2" customFormat="1" ht="12.75">
      <c r="A526" s="38"/>
    </row>
    <row r="527" s="2" customFormat="1" ht="12.75">
      <c r="A527" s="38"/>
    </row>
    <row r="528" s="2" customFormat="1" ht="12.75">
      <c r="A528" s="38"/>
    </row>
    <row r="529" s="2" customFormat="1" ht="12.75">
      <c r="A529" s="38"/>
    </row>
    <row r="530" s="2" customFormat="1" ht="12.75">
      <c r="A530" s="38"/>
    </row>
    <row r="531" s="2" customFormat="1" ht="12.75">
      <c r="A531" s="38"/>
    </row>
  </sheetData>
  <printOptions/>
  <pageMargins left="0.5905511811023623" right="0.3937007874015748" top="1.1655511811023622" bottom="0.3937007874015748" header="0.5118110236220472" footer="0.5118110236220472"/>
  <pageSetup orientation="portrait" paperSize="9" scale="97" r:id="rId2"/>
  <rowBreaks count="3" manualBreakCount="3">
    <brk id="54" max="5" man="1"/>
    <brk id="109" max="5" man="1"/>
    <brk id="16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2005-05-21T05:27:25Z</cp:lastPrinted>
  <dcterms:created xsi:type="dcterms:W3CDTF">2004-05-17T03:42:51Z</dcterms:created>
  <dcterms:modified xsi:type="dcterms:W3CDTF">2005-05-30T02:46:37Z</dcterms:modified>
  <cp:category/>
  <cp:version/>
  <cp:contentType/>
  <cp:contentStatus/>
</cp:coreProperties>
</file>